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2"/>
  </bookViews>
  <sheets>
    <sheet name="MAU 93-ck (2)" sheetId="1" r:id="rId1"/>
    <sheet name="MAU 94-ck (2)" sheetId="2" r:id="rId2"/>
    <sheet name="MAU 95-ck (4)" sheetId="3" r:id="rId3"/>
    <sheet name="Sheet3" sheetId="4" r:id="rId4"/>
  </sheets>
  <definedNames>
    <definedName name="_xlnm.Print_Titles" localSheetId="0">'MAU 93-ck (2)'!$9:$10</definedName>
    <definedName name="_xlnm.Print_Titles" localSheetId="1">'MAU 94-ck (2)'!$9:$10</definedName>
  </definedNames>
  <calcPr fullCalcOnLoad="1"/>
</workbook>
</file>

<file path=xl/sharedStrings.xml><?xml version="1.0" encoding="utf-8"?>
<sst xmlns="http://schemas.openxmlformats.org/spreadsheetml/2006/main" count="189" uniqueCount="137">
  <si>
    <t>STT</t>
  </si>
  <si>
    <t>A</t>
  </si>
  <si>
    <t>B</t>
  </si>
  <si>
    <t>So sánh (%)</t>
  </si>
  <si>
    <t>Nội dung</t>
  </si>
  <si>
    <t>3=2/1</t>
  </si>
  <si>
    <t>I</t>
  </si>
  <si>
    <t>Chi đầu tư phát triển</t>
  </si>
  <si>
    <t>Dự phòng ngân sách</t>
  </si>
  <si>
    <t>Chi tạo nguồn, điều chỉnh tiền lương</t>
  </si>
  <si>
    <t>II</t>
  </si>
  <si>
    <t>III</t>
  </si>
  <si>
    <t>Đơn vị: triệu đồng</t>
  </si>
  <si>
    <t>Lệ phí trước bạ</t>
  </si>
  <si>
    <t>C</t>
  </si>
  <si>
    <t>Ngấn sách cấp huyện</t>
  </si>
  <si>
    <t>IV</t>
  </si>
  <si>
    <t>Chi giáo dục- đào tạo dạy nghề</t>
  </si>
  <si>
    <t>Chi khoa học và công nghệ</t>
  </si>
  <si>
    <t>Chi y tế, dân số và gia đình</t>
  </si>
  <si>
    <t>Chi phát thanh, truyền hình, thông tấn</t>
  </si>
  <si>
    <t>Chi bảo vệ môi trường</t>
  </si>
  <si>
    <t>Chi các hoạt động kinh tế</t>
  </si>
  <si>
    <t>Chi đảm bảo xã hội</t>
  </si>
  <si>
    <t>Biểu số 93/CK-NSNN</t>
  </si>
  <si>
    <t>So sánh ước thực hiện với (%)</t>
  </si>
  <si>
    <t xml:space="preserve">Dự toán năm </t>
  </si>
  <si>
    <t>Cùng kỳ năm trước</t>
  </si>
  <si>
    <t>CỘNG HÒA XÃ HỘI CHỦ NGHĨA VIỆT NAM</t>
  </si>
  <si>
    <t>Độc Lập - Tự do- Hạnh Phúc</t>
  </si>
  <si>
    <t>CÂN ĐỐI NGÂN SÁCH THÀNH PHỐ BIÊN HÒA</t>
  </si>
  <si>
    <t>a</t>
  </si>
  <si>
    <t>b</t>
  </si>
  <si>
    <t>Tỉnh thu thành phố hưởng</t>
  </si>
  <si>
    <t>Chi cân đối ngân sách thành phố</t>
  </si>
  <si>
    <t xml:space="preserve">Chi thường xuyên </t>
  </si>
  <si>
    <t>trong đó: cấp thành phố</t>
  </si>
  <si>
    <t>Biểu số 94/CK-NSNN</t>
  </si>
  <si>
    <t>Tổng các khoản thu cân đối ngân sách nhà nước</t>
  </si>
  <si>
    <t>Nhiệm vụ thu ngân sách cấp thành phố, phường xã</t>
  </si>
  <si>
    <t>Thu từ khu vực DNNN</t>
  </si>
  <si>
    <t>- Thuế GTGT</t>
  </si>
  <si>
    <t>- Thuế TNDN</t>
  </si>
  <si>
    <t>- Thuế TTĐB</t>
  </si>
  <si>
    <t>- Thuế Tài nguyên</t>
  </si>
  <si>
    <t>Thuế TNCN</t>
  </si>
  <si>
    <t>Thu phí, lệ phí</t>
  </si>
  <si>
    <t>Các khoản thu thuế về nhà đất</t>
  </si>
  <si>
    <t>- Thuế sử dụng đất phi nông nghiệp- nhà đất</t>
  </si>
  <si>
    <t>- Thuế chuyển quyền sử dụng đất</t>
  </si>
  <si>
    <t>- Thu tiền thuê đất</t>
  </si>
  <si>
    <t>- Thu tiền sử dụng đất</t>
  </si>
  <si>
    <t>Thuế bảo vệ môi trường</t>
  </si>
  <si>
    <t>Thu bán nhà thuộc sở hữu NN</t>
  </si>
  <si>
    <t>Thu khác ngân sách</t>
  </si>
  <si>
    <t>Thu quỹ đất công, hoa lợi công sản tại xã</t>
  </si>
  <si>
    <t>Nhiệm vụ tỉnh thu thành phố huỏng</t>
  </si>
  <si>
    <t>Thu từ khu vực NQD</t>
  </si>
  <si>
    <t>- Thu khác thuế</t>
  </si>
  <si>
    <t>Thu kết dư ngân sách năm trước</t>
  </si>
  <si>
    <t>Thu bổ sung từ ngân sách cấp trên</t>
  </si>
  <si>
    <t>D</t>
  </si>
  <si>
    <t>E</t>
  </si>
  <si>
    <t>Biểu số 95/CK-NSNN</t>
  </si>
  <si>
    <t>THỰC HIỆN CHI NGÂN SÁCH THÀNH PHỐ BIÊN HÒA</t>
  </si>
  <si>
    <t>đ/v: triệu đồng</t>
  </si>
  <si>
    <t>TỔNG CHI NGÂN SÁCH THÀNH PHỐ</t>
  </si>
  <si>
    <t>Chi quốc phòng</t>
  </si>
  <si>
    <t>Chi An ninh</t>
  </si>
  <si>
    <t>trong đó cấp thành phố</t>
  </si>
  <si>
    <t>Chi thường xuyên</t>
  </si>
  <si>
    <t>Chi quản lý hành chính</t>
  </si>
  <si>
    <t>- Quản lý  nhà nước</t>
  </si>
  <si>
    <t>- KP Đảng</t>
  </si>
  <si>
    <t>So sánh thực hiện với( %)</t>
  </si>
  <si>
    <t>Dự toán năm</t>
  </si>
  <si>
    <t>% dự toán</t>
  </si>
  <si>
    <t>% cùng kỳ</t>
  </si>
  <si>
    <t>Khối phường xã</t>
  </si>
  <si>
    <t xml:space="preserve">Chi khác ngân sách </t>
  </si>
  <si>
    <t>Thu kết dư năm trước chuyển sang</t>
  </si>
  <si>
    <t>UBND THÀNH PHỐ BIÊN HÒA</t>
  </si>
  <si>
    <t>PHÒNG TÀI CHÍNH KẾ HOẠCH</t>
  </si>
  <si>
    <t>Chi XDCB nguồn vốn tập trung</t>
  </si>
  <si>
    <t>Chi XDCB nguồn thu tiền sử dụng đất</t>
  </si>
  <si>
    <t>Chi XDCB nguồn xổ sổ kiến thiết</t>
  </si>
  <si>
    <t>Chi tạo nguồn cải cách tiền lương</t>
  </si>
  <si>
    <t>Thuế sử dụng đất  nông nghiệp</t>
  </si>
  <si>
    <t xml:space="preserve">Thu cân đối ngân sách thành phố </t>
  </si>
  <si>
    <t>Thu Nội đia</t>
  </si>
  <si>
    <t>Thu tiền khai thác khoáng sản</t>
  </si>
  <si>
    <t>Chi đầu tư XDCB</t>
  </si>
  <si>
    <t>- Chi đầu tư XDCB tập trung</t>
  </si>
  <si>
    <t>- Chi đầu tư XDCB từ nguồn tiền sử dụng đất</t>
  </si>
  <si>
    <t>- Chi đầu tư XDCB từ nguồn xổ số kiến thiết</t>
  </si>
  <si>
    <t>- Chi đầu tư XDCB khác</t>
  </si>
  <si>
    <t xml:space="preserve">Chi văn hóa thông tin </t>
  </si>
  <si>
    <t>Chi  thể dục thể thao</t>
  </si>
  <si>
    <t>Chi đầu tư phát triển ( công trình chuyển nguồn)</t>
  </si>
  <si>
    <t>Thu quản lý qua ngân sách</t>
  </si>
  <si>
    <t>Chi XDCB khác</t>
  </si>
  <si>
    <t>Thu chuyển nguồn từ năm trước chuyển sang</t>
  </si>
  <si>
    <t>TỔNG THU NSNN TRÊN ĐỊA BÀN ( A+B+C+D)</t>
  </si>
  <si>
    <t>TỔNG CHI NGÂN SÁCH HUYỆN (I+II+III)</t>
  </si>
  <si>
    <t>Tạm chi chưa đưa vào cân đối NS</t>
  </si>
  <si>
    <t>- Đoàn thể</t>
  </si>
  <si>
    <t>Chi nộp ngân sách cấp trên</t>
  </si>
  <si>
    <t>VI</t>
  </si>
  <si>
    <t>TỔNG NGUỒN THU NSNN TRÊN ĐỊA BÀN ( I+II)</t>
  </si>
  <si>
    <t>- Các sắc thuế còn lại</t>
  </si>
  <si>
    <t>Chi XDCB thành phố</t>
  </si>
  <si>
    <t>Chi XDCB phường xã</t>
  </si>
  <si>
    <t>Tạm chi NS</t>
  </si>
  <si>
    <t>-</t>
  </si>
  <si>
    <t>Chi đầu tư phát triển NS thành phố</t>
  </si>
  <si>
    <t>Chi XDCB NS phường xã</t>
  </si>
  <si>
    <t>Dự toán 2021</t>
  </si>
  <si>
    <t>trong đó:( nếu loại trừ tiền sử dụng đất)</t>
  </si>
  <si>
    <t>- Trong cân đối</t>
  </si>
  <si>
    <t xml:space="preserve">Thu chuyển nguồn </t>
  </si>
  <si>
    <t>Thu chuyển giao ngân sách</t>
  </si>
  <si>
    <t>Thu tạm vay ngân sách tỉnh</t>
  </si>
  <si>
    <t>Dự toán giao năm 2021</t>
  </si>
  <si>
    <t>4=2/1</t>
  </si>
  <si>
    <t>V</t>
  </si>
  <si>
    <t>Chi khác XDCB ( chuyển vốn ủy thác)</t>
  </si>
  <si>
    <t>Chi chuyển giao ngân sách</t>
  </si>
  <si>
    <t>Dự toán năm 2021</t>
  </si>
  <si>
    <t>Trong đó: nếu loại trừ tiền sử dụng đất</t>
  </si>
  <si>
    <t xml:space="preserve">Chi nộp ngân sách cấp trên </t>
  </si>
  <si>
    <t>Chi chuyển giao ngân sách ( bs ngân sách cấp dưới)</t>
  </si>
  <si>
    <t>6 THÁNG NĂM 2021</t>
  </si>
  <si>
    <t>Thực hiện 6 tháng đầu năm 2021</t>
  </si>
  <si>
    <t>THỰC HIỆN THU NGÂN SÁCH NHÀ NƯỚC 6 THÁNG NĂM 2021</t>
  </si>
  <si>
    <t>Thực hiện 6 tháng năm 2021 trên địa bàn</t>
  </si>
  <si>
    <t>số điều tiết NSTP 6 tháng năm 2021</t>
  </si>
  <si>
    <t>Thực hiện 6 tháng năm 2021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</si>
</sst>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Accounting"/>
      <sz val="14"/>
      <color indexed="8"/>
      <name val="Times New Roman"/>
      <family val="1"/>
    </font>
    <font>
      <b/>
      <u val="singleAccounting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b/>
      <u val="single"/>
      <sz val="14"/>
      <name val="Times New Roman"/>
      <family val="1"/>
    </font>
    <font>
      <u val="singleAccounting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u val="singleAccounting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4" xfId="0" applyBorder="1" applyAlignment="1">
      <alignment/>
    </xf>
    <xf numFmtId="0" fontId="61" fillId="0" borderId="13" xfId="0" applyFont="1" applyBorder="1" applyAlignment="1" quotePrefix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165" fontId="0" fillId="0" borderId="0" xfId="42" applyNumberFormat="1" applyFont="1" applyAlignment="1">
      <alignment/>
    </xf>
    <xf numFmtId="165" fontId="63" fillId="0" borderId="14" xfId="42" applyNumberFormat="1" applyFont="1" applyBorder="1" applyAlignment="1">
      <alignment horizontal="center" vertical="center" wrapText="1"/>
    </xf>
    <xf numFmtId="165" fontId="63" fillId="0" borderId="11" xfId="42" applyNumberFormat="1" applyFont="1" applyBorder="1" applyAlignment="1">
      <alignment/>
    </xf>
    <xf numFmtId="165" fontId="63" fillId="0" borderId="12" xfId="42" applyNumberFormat="1" applyFont="1" applyBorder="1" applyAlignment="1">
      <alignment/>
    </xf>
    <xf numFmtId="165" fontId="63" fillId="0" borderId="14" xfId="42" applyNumberFormat="1" applyFont="1" applyBorder="1" applyAlignment="1">
      <alignment/>
    </xf>
    <xf numFmtId="165" fontId="65" fillId="0" borderId="10" xfId="42" applyNumberFormat="1" applyFont="1" applyBorder="1" applyAlignment="1">
      <alignment horizontal="center"/>
    </xf>
    <xf numFmtId="165" fontId="65" fillId="0" borderId="10" xfId="42" applyNumberFormat="1" applyFont="1" applyBorder="1" applyAlignment="1">
      <alignment/>
    </xf>
    <xf numFmtId="0" fontId="0" fillId="0" borderId="11" xfId="0" applyFont="1" applyBorder="1" applyAlignment="1" quotePrefix="1">
      <alignment/>
    </xf>
    <xf numFmtId="0" fontId="61" fillId="0" borderId="12" xfId="0" applyFont="1" applyBorder="1" applyAlignment="1">
      <alignment/>
    </xf>
    <xf numFmtId="165" fontId="61" fillId="0" borderId="10" xfId="42" applyNumberFormat="1" applyFont="1" applyBorder="1" applyAlignment="1">
      <alignment horizontal="center"/>
    </xf>
    <xf numFmtId="165" fontId="61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61" fillId="0" borderId="14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165" fontId="0" fillId="0" borderId="0" xfId="0" applyNumberFormat="1" applyAlignment="1">
      <alignment/>
    </xf>
    <xf numFmtId="165" fontId="61" fillId="0" borderId="14" xfId="42" applyNumberFormat="1" applyFont="1" applyBorder="1" applyAlignment="1">
      <alignment horizontal="center" vertical="center" wrapText="1"/>
    </xf>
    <xf numFmtId="165" fontId="0" fillId="0" borderId="12" xfId="42" applyNumberFormat="1" applyFont="1" applyBorder="1" applyAlignment="1">
      <alignment/>
    </xf>
    <xf numFmtId="165" fontId="61" fillId="0" borderId="12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9" fontId="0" fillId="0" borderId="11" xfId="57" applyFont="1" applyBorder="1" applyAlignment="1">
      <alignment/>
    </xf>
    <xf numFmtId="9" fontId="61" fillId="0" borderId="11" xfId="57" applyFont="1" applyBorder="1" applyAlignment="1">
      <alignment/>
    </xf>
    <xf numFmtId="9" fontId="0" fillId="0" borderId="12" xfId="57" applyFont="1" applyBorder="1" applyAlignment="1">
      <alignment/>
    </xf>
    <xf numFmtId="9" fontId="0" fillId="0" borderId="10" xfId="57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4" xfId="0" applyFont="1" applyBorder="1" applyAlignment="1">
      <alignment/>
    </xf>
    <xf numFmtId="0" fontId="61" fillId="0" borderId="0" xfId="0" applyFont="1" applyAlignment="1">
      <alignment horizontal="center"/>
    </xf>
    <xf numFmtId="165" fontId="64" fillId="0" borderId="12" xfId="42" applyNumberFormat="1" applyFont="1" applyBorder="1" applyAlignment="1">
      <alignment/>
    </xf>
    <xf numFmtId="165" fontId="64" fillId="0" borderId="10" xfId="42" applyNumberFormat="1" applyFont="1" applyBorder="1" applyAlignment="1">
      <alignment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/>
    </xf>
    <xf numFmtId="165" fontId="64" fillId="0" borderId="15" xfId="42" applyNumberFormat="1" applyFont="1" applyBorder="1" applyAlignment="1">
      <alignment/>
    </xf>
    <xf numFmtId="0" fontId="63" fillId="0" borderId="11" xfId="0" applyFont="1" applyBorder="1" applyAlignment="1" quotePrefix="1">
      <alignment horizontal="center"/>
    </xf>
    <xf numFmtId="165" fontId="64" fillId="0" borderId="14" xfId="42" applyNumberFormat="1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/>
    </xf>
    <xf numFmtId="9" fontId="0" fillId="0" borderId="10" xfId="0" applyNumberFormat="1" applyBorder="1" applyAlignment="1">
      <alignment/>
    </xf>
    <xf numFmtId="0" fontId="63" fillId="0" borderId="12" xfId="0" applyFont="1" applyBorder="1" applyAlignment="1">
      <alignment horizontal="center"/>
    </xf>
    <xf numFmtId="165" fontId="16" fillId="0" borderId="13" xfId="42" applyNumberFormat="1" applyFont="1" applyBorder="1" applyAlignment="1">
      <alignment/>
    </xf>
    <xf numFmtId="165" fontId="16" fillId="0" borderId="11" xfId="42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65" fontId="16" fillId="0" borderId="14" xfId="42" applyNumberFormat="1" applyFont="1" applyBorder="1" applyAlignment="1">
      <alignment horizontal="center" vertical="center" wrapText="1"/>
    </xf>
    <xf numFmtId="165" fontId="19" fillId="0" borderId="10" xfId="42" applyNumberFormat="1" applyFont="1" applyBorder="1" applyAlignment="1">
      <alignment horizontal="center"/>
    </xf>
    <xf numFmtId="9" fontId="19" fillId="0" borderId="10" xfId="57" applyFont="1" applyBorder="1" applyAlignment="1">
      <alignment horizontal="center"/>
    </xf>
    <xf numFmtId="9" fontId="16" fillId="0" borderId="11" xfId="57" applyFont="1" applyBorder="1" applyAlignment="1">
      <alignment horizontal="center"/>
    </xf>
    <xf numFmtId="9" fontId="16" fillId="0" borderId="12" xfId="57" applyFont="1" applyBorder="1" applyAlignment="1">
      <alignment horizontal="center"/>
    </xf>
    <xf numFmtId="165" fontId="16" fillId="0" borderId="12" xfId="42" applyNumberFormat="1" applyFont="1" applyBorder="1" applyAlignment="1">
      <alignment/>
    </xf>
    <xf numFmtId="165" fontId="18" fillId="0" borderId="12" xfId="42" applyNumberFormat="1" applyFont="1" applyBorder="1" applyAlignment="1">
      <alignment/>
    </xf>
    <xf numFmtId="165" fontId="19" fillId="0" borderId="10" xfId="42" applyNumberFormat="1" applyFont="1" applyBorder="1" applyAlignment="1">
      <alignment/>
    </xf>
    <xf numFmtId="9" fontId="20" fillId="0" borderId="10" xfId="57" applyFont="1" applyBorder="1" applyAlignment="1">
      <alignment horizontal="center"/>
    </xf>
    <xf numFmtId="9" fontId="18" fillId="0" borderId="10" xfId="57" applyFont="1" applyBorder="1" applyAlignment="1">
      <alignment horizontal="center"/>
    </xf>
    <xf numFmtId="9" fontId="16" fillId="0" borderId="13" xfId="57" applyFont="1" applyBorder="1" applyAlignment="1">
      <alignment horizontal="center"/>
    </xf>
    <xf numFmtId="9" fontId="21" fillId="0" borderId="14" xfId="57" applyFont="1" applyBorder="1" applyAlignment="1">
      <alignment horizontal="center"/>
    </xf>
    <xf numFmtId="9" fontId="16" fillId="0" borderId="15" xfId="57" applyFont="1" applyBorder="1" applyAlignment="1">
      <alignment horizontal="center"/>
    </xf>
    <xf numFmtId="165" fontId="16" fillId="0" borderId="10" xfId="42" applyNumberFormat="1" applyFont="1" applyBorder="1" applyAlignment="1">
      <alignment/>
    </xf>
    <xf numFmtId="9" fontId="21" fillId="0" borderId="10" xfId="57" applyFont="1" applyBorder="1" applyAlignment="1">
      <alignment horizontal="center"/>
    </xf>
    <xf numFmtId="9" fontId="16" fillId="0" borderId="10" xfId="57" applyFont="1" applyBorder="1" applyAlignment="1">
      <alignment horizontal="center"/>
    </xf>
    <xf numFmtId="0" fontId="22" fillId="0" borderId="11" xfId="0" applyFont="1" applyBorder="1" applyAlignment="1" quotePrefix="1">
      <alignment/>
    </xf>
    <xf numFmtId="165" fontId="23" fillId="0" borderId="11" xfId="42" applyNumberFormat="1" applyFont="1" applyBorder="1" applyAlignment="1">
      <alignment/>
    </xf>
    <xf numFmtId="165" fontId="22" fillId="0" borderId="11" xfId="42" applyNumberFormat="1" applyFont="1" applyBorder="1" applyAlignment="1">
      <alignment/>
    </xf>
    <xf numFmtId="165" fontId="23" fillId="0" borderId="12" xfId="42" applyNumberFormat="1" applyFont="1" applyBorder="1" applyAlignment="1">
      <alignment/>
    </xf>
    <xf numFmtId="165" fontId="16" fillId="0" borderId="15" xfId="42" applyNumberFormat="1" applyFont="1" applyBorder="1" applyAlignment="1">
      <alignment/>
    </xf>
    <xf numFmtId="0" fontId="61" fillId="0" borderId="12" xfId="0" applyFont="1" applyBorder="1" applyAlignment="1" quotePrefix="1">
      <alignment horizontal="center"/>
    </xf>
    <xf numFmtId="0" fontId="61" fillId="0" borderId="10" xfId="0" applyFont="1" applyBorder="1" applyAlignment="1" quotePrefix="1">
      <alignment horizontal="center"/>
    </xf>
    <xf numFmtId="9" fontId="61" fillId="0" borderId="10" xfId="57" applyFont="1" applyBorder="1" applyAlignment="1">
      <alignment/>
    </xf>
    <xf numFmtId="9" fontId="61" fillId="0" borderId="12" xfId="57" applyFont="1" applyBorder="1" applyAlignment="1">
      <alignment/>
    </xf>
    <xf numFmtId="165" fontId="69" fillId="0" borderId="10" xfId="42" applyNumberFormat="1" applyFont="1" applyBorder="1" applyAlignment="1">
      <alignment horizontal="right"/>
    </xf>
    <xf numFmtId="9" fontId="70" fillId="0" borderId="10" xfId="57" applyFon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165" fontId="23" fillId="0" borderId="13" xfId="42" applyNumberFormat="1" applyFont="1" applyBorder="1" applyAlignment="1">
      <alignment/>
    </xf>
    <xf numFmtId="165" fontId="22" fillId="0" borderId="13" xfId="42" applyNumberFormat="1" applyFont="1" applyBorder="1" applyAlignment="1">
      <alignment/>
    </xf>
    <xf numFmtId="9" fontId="0" fillId="0" borderId="13" xfId="57" applyFont="1" applyBorder="1" applyAlignment="1">
      <alignment/>
    </xf>
    <xf numFmtId="165" fontId="69" fillId="0" borderId="10" xfId="42" applyNumberFormat="1" applyFont="1" applyBorder="1" applyAlignment="1">
      <alignment/>
    </xf>
    <xf numFmtId="0" fontId="61" fillId="0" borderId="15" xfId="0" applyFont="1" applyBorder="1" applyAlignment="1" quotePrefix="1">
      <alignment horizontal="center"/>
    </xf>
    <xf numFmtId="0" fontId="61" fillId="0" borderId="15" xfId="0" applyFont="1" applyBorder="1" applyAlignment="1">
      <alignment/>
    </xf>
    <xf numFmtId="165" fontId="61" fillId="0" borderId="15" xfId="42" applyNumberFormat="1" applyFont="1" applyBorder="1" applyAlignment="1">
      <alignment/>
    </xf>
    <xf numFmtId="9" fontId="61" fillId="0" borderId="15" xfId="57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 quotePrefix="1">
      <alignment/>
    </xf>
    <xf numFmtId="165" fontId="0" fillId="0" borderId="13" xfId="42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61" fillId="0" borderId="14" xfId="0" applyFont="1" applyBorder="1" applyAlignment="1" quotePrefix="1">
      <alignment horizontal="center"/>
    </xf>
    <xf numFmtId="9" fontId="0" fillId="0" borderId="14" xfId="57" applyFont="1" applyBorder="1" applyAlignment="1">
      <alignment/>
    </xf>
    <xf numFmtId="0" fontId="61" fillId="0" borderId="10" xfId="0" applyFont="1" applyBorder="1" applyAlignment="1" quotePrefix="1">
      <alignment/>
    </xf>
    <xf numFmtId="0" fontId="63" fillId="0" borderId="13" xfId="0" applyFont="1" applyBorder="1" applyAlignment="1">
      <alignment/>
    </xf>
    <xf numFmtId="165" fontId="63" fillId="0" borderId="13" xfId="42" applyNumberFormat="1" applyFont="1" applyBorder="1" applyAlignment="1">
      <alignment/>
    </xf>
    <xf numFmtId="165" fontId="18" fillId="0" borderId="10" xfId="42" applyNumberFormat="1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2" xfId="0" applyFont="1" applyBorder="1" applyAlignment="1" quotePrefix="1">
      <alignment horizontal="center"/>
    </xf>
    <xf numFmtId="165" fontId="18" fillId="0" borderId="15" xfId="42" applyNumberFormat="1" applyFont="1" applyBorder="1" applyAlignment="1">
      <alignment/>
    </xf>
    <xf numFmtId="0" fontId="63" fillId="0" borderId="13" xfId="0" applyFont="1" applyBorder="1" applyAlignment="1" quotePrefix="1">
      <alignment horizontal="center"/>
    </xf>
    <xf numFmtId="165" fontId="63" fillId="0" borderId="10" xfId="42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2" xfId="0" applyBorder="1" applyAlignment="1" quotePrefix="1">
      <alignment/>
    </xf>
    <xf numFmtId="0" fontId="61" fillId="33" borderId="10" xfId="0" applyFont="1" applyFill="1" applyBorder="1" applyAlignment="1" quotePrefix="1">
      <alignment horizontal="center"/>
    </xf>
    <xf numFmtId="0" fontId="61" fillId="33" borderId="10" xfId="0" applyFont="1" applyFill="1" applyBorder="1" applyAlignment="1">
      <alignment/>
    </xf>
    <xf numFmtId="165" fontId="61" fillId="33" borderId="10" xfId="42" applyNumberFormat="1" applyFont="1" applyFill="1" applyBorder="1" applyAlignment="1">
      <alignment/>
    </xf>
    <xf numFmtId="9" fontId="61" fillId="33" borderId="10" xfId="57" applyFont="1" applyFill="1" applyBorder="1" applyAlignment="1">
      <alignment/>
    </xf>
    <xf numFmtId="165" fontId="22" fillId="0" borderId="11" xfId="42" applyNumberFormat="1" applyFont="1" applyBorder="1" applyAlignment="1">
      <alignment/>
    </xf>
    <xf numFmtId="165" fontId="23" fillId="0" borderId="11" xfId="42" applyNumberFormat="1" applyFont="1" applyBorder="1" applyAlignment="1">
      <alignment/>
    </xf>
    <xf numFmtId="165" fontId="22" fillId="0" borderId="12" xfId="42" applyNumberFormat="1" applyFont="1" applyBorder="1" applyAlignment="1">
      <alignment/>
    </xf>
    <xf numFmtId="165" fontId="23" fillId="0" borderId="12" xfId="42" applyNumberFormat="1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165" fontId="61" fillId="0" borderId="13" xfId="42" applyNumberFormat="1" applyFont="1" applyBorder="1" applyAlignment="1">
      <alignment/>
    </xf>
    <xf numFmtId="9" fontId="0" fillId="0" borderId="15" xfId="57" applyFont="1" applyBorder="1" applyAlignment="1">
      <alignment/>
    </xf>
    <xf numFmtId="0" fontId="0" fillId="0" borderId="15" xfId="0" applyBorder="1" applyAlignment="1">
      <alignment/>
    </xf>
    <xf numFmtId="165" fontId="23" fillId="0" borderId="10" xfId="42" applyNumberFormat="1" applyFont="1" applyBorder="1" applyAlignment="1">
      <alignment/>
    </xf>
    <xf numFmtId="0" fontId="71" fillId="0" borderId="15" xfId="0" applyFont="1" applyBorder="1" applyAlignment="1">
      <alignment/>
    </xf>
    <xf numFmtId="165" fontId="71" fillId="0" borderId="15" xfId="42" applyNumberFormat="1" applyFont="1" applyBorder="1" applyAlignment="1">
      <alignment/>
    </xf>
    <xf numFmtId="0" fontId="61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165" fontId="0" fillId="0" borderId="15" xfId="42" applyNumberFormat="1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64" fillId="0" borderId="12" xfId="0" applyFont="1" applyBorder="1" applyAlignment="1" quotePrefix="1">
      <alignment horizontal="center"/>
    </xf>
    <xf numFmtId="0" fontId="64" fillId="0" borderId="10" xfId="0" applyFont="1" applyBorder="1" applyAlignment="1" quotePrefix="1">
      <alignment horizontal="center"/>
    </xf>
    <xf numFmtId="0" fontId="72" fillId="0" borderId="10" xfId="0" applyFont="1" applyBorder="1" applyAlignment="1">
      <alignment/>
    </xf>
    <xf numFmtId="165" fontId="72" fillId="0" borderId="10" xfId="42" applyNumberFormat="1" applyFont="1" applyBorder="1" applyAlignment="1">
      <alignment/>
    </xf>
    <xf numFmtId="165" fontId="25" fillId="0" borderId="10" xfId="42" applyNumberFormat="1" applyFont="1" applyBorder="1" applyAlignment="1">
      <alignment/>
    </xf>
    <xf numFmtId="9" fontId="73" fillId="0" borderId="13" xfId="57" applyFont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9" fontId="73" fillId="0" borderId="12" xfId="57" applyFont="1" applyBorder="1" applyAlignment="1">
      <alignment/>
    </xf>
    <xf numFmtId="9" fontId="73" fillId="33" borderId="10" xfId="57" applyFont="1" applyFill="1" applyBorder="1" applyAlignment="1">
      <alignment/>
    </xf>
    <xf numFmtId="9" fontId="68" fillId="0" borderId="15" xfId="57" applyFont="1" applyBorder="1" applyAlignment="1">
      <alignment/>
    </xf>
    <xf numFmtId="9" fontId="73" fillId="0" borderId="10" xfId="57" applyFont="1" applyBorder="1" applyAlignment="1">
      <alignment/>
    </xf>
    <xf numFmtId="9" fontId="67" fillId="0" borderId="11" xfId="57" applyFont="1" applyBorder="1" applyAlignment="1">
      <alignment/>
    </xf>
    <xf numFmtId="0" fontId="67" fillId="0" borderId="11" xfId="0" applyFont="1" applyBorder="1" applyAlignment="1">
      <alignment/>
    </xf>
    <xf numFmtId="9" fontId="67" fillId="0" borderId="12" xfId="57" applyFont="1" applyBorder="1" applyAlignment="1">
      <alignment/>
    </xf>
    <xf numFmtId="9" fontId="67" fillId="0" borderId="12" xfId="0" applyNumberFormat="1" applyFont="1" applyBorder="1" applyAlignment="1">
      <alignment/>
    </xf>
    <xf numFmtId="0" fontId="67" fillId="0" borderId="12" xfId="0" applyFont="1" applyBorder="1" applyAlignment="1">
      <alignment/>
    </xf>
    <xf numFmtId="9" fontId="74" fillId="0" borderId="10" xfId="0" applyNumberFormat="1" applyFont="1" applyBorder="1" applyAlignment="1">
      <alignment/>
    </xf>
    <xf numFmtId="9" fontId="67" fillId="0" borderId="13" xfId="0" applyNumberFormat="1" applyFont="1" applyBorder="1" applyAlignment="1">
      <alignment/>
    </xf>
    <xf numFmtId="9" fontId="67" fillId="0" borderId="11" xfId="0" applyNumberFormat="1" applyFont="1" applyBorder="1" applyAlignment="1">
      <alignment/>
    </xf>
    <xf numFmtId="0" fontId="67" fillId="0" borderId="10" xfId="0" applyFont="1" applyBorder="1" applyAlignment="1">
      <alignment/>
    </xf>
    <xf numFmtId="9" fontId="67" fillId="0" borderId="10" xfId="0" applyNumberFormat="1" applyFont="1" applyBorder="1" applyAlignment="1">
      <alignment/>
    </xf>
    <xf numFmtId="0" fontId="61" fillId="34" borderId="14" xfId="0" applyFont="1" applyFill="1" applyBorder="1" applyAlignment="1">
      <alignment horizontal="center" vertical="center" wrapText="1"/>
    </xf>
    <xf numFmtId="165" fontId="22" fillId="0" borderId="12" xfId="42" applyNumberFormat="1" applyFont="1" applyBorder="1" applyAlignment="1">
      <alignment/>
    </xf>
    <xf numFmtId="9" fontId="0" fillId="0" borderId="11" xfId="57" applyFont="1" applyBorder="1" applyAlignment="1">
      <alignment/>
    </xf>
    <xf numFmtId="9" fontId="0" fillId="0" borderId="12" xfId="57" applyFont="1" applyBorder="1" applyAlignment="1">
      <alignment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165" fontId="75" fillId="0" borderId="16" xfId="42" applyNumberFormat="1" applyFont="1" applyBorder="1" applyAlignment="1">
      <alignment horizontal="center" vertical="center" wrapText="1"/>
    </xf>
    <xf numFmtId="165" fontId="76" fillId="0" borderId="14" xfId="42" applyNumberFormat="1" applyFont="1" applyBorder="1" applyAlignment="1">
      <alignment horizontal="center" vertical="center" wrapText="1"/>
    </xf>
    <xf numFmtId="165" fontId="17" fillId="0" borderId="16" xfId="42" applyNumberFormat="1" applyFont="1" applyBorder="1" applyAlignment="1">
      <alignment horizontal="center" vertical="center" wrapText="1"/>
    </xf>
    <xf numFmtId="165" fontId="17" fillId="0" borderId="14" xfId="42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61" fillId="0" borderId="16" xfId="42" applyNumberFormat="1" applyFont="1" applyBorder="1" applyAlignment="1">
      <alignment horizontal="center" vertical="center" wrapText="1"/>
    </xf>
    <xf numFmtId="165" fontId="61" fillId="0" borderId="14" xfId="42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3"/>
  <sheetViews>
    <sheetView zoomScalePageLayoutView="0" workbookViewId="0" topLeftCell="A1">
      <selection activeCell="F32" sqref="F32"/>
    </sheetView>
  </sheetViews>
  <sheetFormatPr defaultColWidth="9.00390625" defaultRowHeight="15.75"/>
  <cols>
    <col min="1" max="1" width="7.25390625" style="0" customWidth="1"/>
    <col min="2" max="2" width="57.25390625" style="0" customWidth="1"/>
    <col min="3" max="3" width="16.125" style="27" customWidth="1"/>
    <col min="4" max="4" width="17.25390625" style="27" customWidth="1"/>
    <col min="5" max="5" width="16.625" style="0" customWidth="1"/>
    <col min="6" max="6" width="15.75390625" style="63" customWidth="1"/>
    <col min="7" max="7" width="11.50390625" style="0" customWidth="1"/>
  </cols>
  <sheetData>
    <row r="1" spans="1:6" ht="15.75">
      <c r="A1" s="175" t="s">
        <v>81</v>
      </c>
      <c r="B1" s="175"/>
      <c r="C1" s="176" t="s">
        <v>28</v>
      </c>
      <c r="D1" s="176"/>
      <c r="E1" s="176"/>
      <c r="F1" s="176"/>
    </row>
    <row r="2" spans="1:6" ht="15.75">
      <c r="A2" s="175" t="s">
        <v>82</v>
      </c>
      <c r="B2" s="175"/>
      <c r="C2" s="176" t="s">
        <v>29</v>
      </c>
      <c r="D2" s="176"/>
      <c r="E2" s="176"/>
      <c r="F2" s="176"/>
    </row>
    <row r="3" spans="1:2" ht="15.75">
      <c r="A3" s="55"/>
      <c r="B3" s="55"/>
    </row>
    <row r="5" spans="1:12" ht="20.25">
      <c r="A5" s="174" t="s">
        <v>30</v>
      </c>
      <c r="B5" s="174"/>
      <c r="C5" s="174"/>
      <c r="D5" s="174"/>
      <c r="E5" s="174"/>
      <c r="F5" s="174"/>
      <c r="G5" s="5"/>
      <c r="H5" s="5"/>
      <c r="I5" s="5"/>
      <c r="J5" s="5"/>
      <c r="K5" s="5"/>
      <c r="L5" s="5"/>
    </row>
    <row r="6" spans="1:6" ht="20.25">
      <c r="A6" s="174" t="s">
        <v>131</v>
      </c>
      <c r="B6" s="174"/>
      <c r="C6" s="174"/>
      <c r="D6" s="174"/>
      <c r="E6" s="174"/>
      <c r="F6" s="174"/>
    </row>
    <row r="7" spans="5:6" ht="15.75">
      <c r="E7" s="177" t="s">
        <v>24</v>
      </c>
      <c r="F7" s="177"/>
    </row>
    <row r="8" ht="15.75">
      <c r="F8" s="64" t="s">
        <v>12</v>
      </c>
    </row>
    <row r="9" spans="1:6" s="16" customFormat="1" ht="22.5" customHeight="1">
      <c r="A9" s="178" t="s">
        <v>0</v>
      </c>
      <c r="B9" s="178" t="s">
        <v>4</v>
      </c>
      <c r="C9" s="180" t="s">
        <v>127</v>
      </c>
      <c r="D9" s="182" t="s">
        <v>132</v>
      </c>
      <c r="E9" s="184" t="s">
        <v>25</v>
      </c>
      <c r="F9" s="185"/>
    </row>
    <row r="10" spans="1:6" s="16" customFormat="1" ht="40.5" customHeight="1">
      <c r="A10" s="179"/>
      <c r="B10" s="179"/>
      <c r="C10" s="181"/>
      <c r="D10" s="183"/>
      <c r="E10" s="71" t="s">
        <v>26</v>
      </c>
      <c r="F10" s="71" t="s">
        <v>27</v>
      </c>
    </row>
    <row r="11" spans="1:6" s="16" customFormat="1" ht="23.25" customHeight="1">
      <c r="A11" s="26" t="s">
        <v>1</v>
      </c>
      <c r="B11" s="26" t="s">
        <v>2</v>
      </c>
      <c r="C11" s="28">
        <v>1</v>
      </c>
      <c r="D11" s="72">
        <v>2</v>
      </c>
      <c r="E11" s="124" t="s">
        <v>5</v>
      </c>
      <c r="F11" s="124">
        <v>4</v>
      </c>
    </row>
    <row r="12" spans="1:8" s="16" customFormat="1" ht="23.25">
      <c r="A12" s="17" t="s">
        <v>1</v>
      </c>
      <c r="B12" s="18" t="s">
        <v>108</v>
      </c>
      <c r="C12" s="32">
        <f>C13+C18+C19</f>
        <v>4481585</v>
      </c>
      <c r="D12" s="73">
        <f>D13+D18+D19</f>
        <v>2909775</v>
      </c>
      <c r="E12" s="74">
        <f>D12/C12*100%</f>
        <v>0.6492736386791726</v>
      </c>
      <c r="F12" s="74">
        <v>1.37</v>
      </c>
      <c r="H12" s="53"/>
    </row>
    <row r="13" spans="1:6" s="16" customFormat="1" ht="18.75">
      <c r="A13" s="148" t="s">
        <v>6</v>
      </c>
      <c r="B13" s="21" t="s">
        <v>88</v>
      </c>
      <c r="C13" s="56">
        <f>SUM(C15:C16)</f>
        <v>4395800</v>
      </c>
      <c r="D13" s="78">
        <f>SUM(D15:D16)</f>
        <v>2823990</v>
      </c>
      <c r="E13" s="76">
        <f>D13/C13*100%</f>
        <v>0.6424291369034077</v>
      </c>
      <c r="F13" s="76">
        <v>1.35</v>
      </c>
    </row>
    <row r="14" spans="1:6" s="16" customFormat="1" ht="18.75">
      <c r="A14" s="149"/>
      <c r="B14" s="150" t="s">
        <v>128</v>
      </c>
      <c r="C14" s="151">
        <v>3773800</v>
      </c>
      <c r="D14" s="152">
        <v>1531694</v>
      </c>
      <c r="E14" s="87">
        <f>D14/C14*100%</f>
        <v>0.4058757750808204</v>
      </c>
      <c r="F14" s="87"/>
    </row>
    <row r="15" spans="1:6" s="16" customFormat="1" ht="18.75">
      <c r="A15" s="122">
        <v>1</v>
      </c>
      <c r="B15" s="116" t="s">
        <v>89</v>
      </c>
      <c r="C15" s="117">
        <v>3442750</v>
      </c>
      <c r="D15" s="69">
        <v>1904746</v>
      </c>
      <c r="E15" s="82">
        <f>D15/C15*100%</f>
        <v>0.5532629438675477</v>
      </c>
      <c r="F15" s="84">
        <v>1.14</v>
      </c>
    </row>
    <row r="16" spans="1:6" s="16" customFormat="1" ht="18.75">
      <c r="A16" s="61">
        <v>2</v>
      </c>
      <c r="B16" s="20" t="s">
        <v>33</v>
      </c>
      <c r="C16" s="30">
        <v>953050</v>
      </c>
      <c r="D16" s="70">
        <v>919244</v>
      </c>
      <c r="E16" s="76">
        <f>D16/C16*100%</f>
        <v>0.9645286186454016</v>
      </c>
      <c r="F16" s="76">
        <v>2.25</v>
      </c>
    </row>
    <row r="17" spans="1:6" s="16" customFormat="1" ht="18.75">
      <c r="A17" s="68">
        <v>3</v>
      </c>
      <c r="B17" s="20" t="s">
        <v>80</v>
      </c>
      <c r="C17" s="30">
        <v>0</v>
      </c>
      <c r="D17" s="77">
        <v>0</v>
      </c>
      <c r="E17" s="76"/>
      <c r="F17" s="76"/>
    </row>
    <row r="18" spans="1:6" s="16" customFormat="1" ht="18.75">
      <c r="A18" s="68">
        <v>4</v>
      </c>
      <c r="B18" s="20" t="s">
        <v>60</v>
      </c>
      <c r="C18" s="56">
        <v>85785</v>
      </c>
      <c r="D18" s="78">
        <v>85785</v>
      </c>
      <c r="E18" s="76">
        <f>D18/C18*100%</f>
        <v>1</v>
      </c>
      <c r="F18" s="76">
        <v>0.999</v>
      </c>
    </row>
    <row r="19" spans="1:6" s="16" customFormat="1" ht="18.75" hidden="1">
      <c r="A19" s="68">
        <v>5</v>
      </c>
      <c r="B19" s="20" t="s">
        <v>99</v>
      </c>
      <c r="C19" s="56">
        <v>0</v>
      </c>
      <c r="D19" s="77">
        <v>0</v>
      </c>
      <c r="E19" s="76"/>
      <c r="F19" s="76"/>
    </row>
    <row r="20" spans="1:6" s="16" customFormat="1" ht="18.75">
      <c r="A20" s="22" t="s">
        <v>10</v>
      </c>
      <c r="B20" s="21" t="s">
        <v>101</v>
      </c>
      <c r="C20" s="30"/>
      <c r="D20" s="77">
        <v>0</v>
      </c>
      <c r="E20" s="76"/>
      <c r="F20" s="76"/>
    </row>
    <row r="21" spans="1:6" s="16" customFormat="1" ht="23.25">
      <c r="A21" s="17" t="s">
        <v>2</v>
      </c>
      <c r="B21" s="18" t="s">
        <v>103</v>
      </c>
      <c r="C21" s="33">
        <f>C22+C41</f>
        <v>2957915</v>
      </c>
      <c r="D21" s="79">
        <f>D22+D41+D42+D43</f>
        <v>1454401</v>
      </c>
      <c r="E21" s="80">
        <f>D21/C21*100%</f>
        <v>0.4916980372999224</v>
      </c>
      <c r="F21" s="81">
        <f>D21/1626473</f>
        <v>0.8942054371637279</v>
      </c>
    </row>
    <row r="22" spans="1:6" s="16" customFormat="1" ht="18.75">
      <c r="A22" s="58" t="s">
        <v>6</v>
      </c>
      <c r="B22" s="59" t="s">
        <v>34</v>
      </c>
      <c r="C22" s="60">
        <f>C24+C30+C33+C36+C37</f>
        <v>2957915</v>
      </c>
      <c r="D22" s="121">
        <v>1393171</v>
      </c>
      <c r="E22" s="84">
        <f>D22/C22*100%</f>
        <v>0.47099764530082844</v>
      </c>
      <c r="F22" s="84">
        <f>D22/995814</f>
        <v>1.3990273283966685</v>
      </c>
    </row>
    <row r="23" spans="1:6" s="16" customFormat="1" ht="18.75">
      <c r="A23" s="17">
        <v>1</v>
      </c>
      <c r="B23" s="18" t="s">
        <v>7</v>
      </c>
      <c r="C23" s="57">
        <f>C24+C29</f>
        <v>630819</v>
      </c>
      <c r="D23" s="118">
        <v>288492</v>
      </c>
      <c r="E23" s="87">
        <v>0.02</v>
      </c>
      <c r="F23" s="87">
        <f>D23/134172</f>
        <v>2.1501654592612467</v>
      </c>
    </row>
    <row r="24" spans="1:6" s="16" customFormat="1" ht="18.75">
      <c r="A24" s="17" t="s">
        <v>31</v>
      </c>
      <c r="B24" s="18" t="s">
        <v>114</v>
      </c>
      <c r="C24" s="57">
        <f>SUM(C25:C27)</f>
        <v>630819</v>
      </c>
      <c r="D24" s="118">
        <f>SUM(D25:D27)</f>
        <v>288492</v>
      </c>
      <c r="E24" s="87">
        <v>0.02</v>
      </c>
      <c r="F24" s="87"/>
    </row>
    <row r="25" spans="1:6" s="16" customFormat="1" ht="18.75">
      <c r="A25" s="122" t="s">
        <v>113</v>
      </c>
      <c r="B25" s="116" t="s">
        <v>83</v>
      </c>
      <c r="C25" s="117">
        <v>171834</v>
      </c>
      <c r="D25" s="69">
        <v>2310</v>
      </c>
      <c r="E25" s="82">
        <f>D25/C25*100%</f>
        <v>0.013443206815880442</v>
      </c>
      <c r="F25" s="82"/>
    </row>
    <row r="26" spans="1:6" s="16" customFormat="1" ht="18.75">
      <c r="A26" s="61" t="s">
        <v>113</v>
      </c>
      <c r="B26" s="19" t="s">
        <v>84</v>
      </c>
      <c r="C26" s="29">
        <v>373200</v>
      </c>
      <c r="D26" s="70">
        <v>256955</v>
      </c>
      <c r="E26" s="75">
        <f>D26/C26*100%</f>
        <v>0.6885182207931404</v>
      </c>
      <c r="F26" s="75"/>
    </row>
    <row r="27" spans="1:6" s="16" customFormat="1" ht="18.75">
      <c r="A27" s="61" t="s">
        <v>113</v>
      </c>
      <c r="B27" s="19" t="s">
        <v>85</v>
      </c>
      <c r="C27" s="29">
        <v>85785</v>
      </c>
      <c r="D27" s="70">
        <v>29227</v>
      </c>
      <c r="E27" s="75">
        <f>D27/C27*100%</f>
        <v>0.34070058868100483</v>
      </c>
      <c r="F27" s="75"/>
    </row>
    <row r="28" spans="1:6" s="16" customFormat="1" ht="18.75">
      <c r="A28" s="120" t="s">
        <v>113</v>
      </c>
      <c r="B28" s="20" t="s">
        <v>100</v>
      </c>
      <c r="C28" s="30"/>
      <c r="D28" s="77"/>
      <c r="E28" s="76"/>
      <c r="F28" s="76"/>
    </row>
    <row r="29" spans="1:6" s="16" customFormat="1" ht="18.75">
      <c r="A29" s="17" t="s">
        <v>32</v>
      </c>
      <c r="B29" s="18" t="s">
        <v>115</v>
      </c>
      <c r="C29" s="123">
        <v>0</v>
      </c>
      <c r="D29" s="118">
        <v>9344</v>
      </c>
      <c r="E29" s="87"/>
      <c r="F29" s="87"/>
    </row>
    <row r="30" spans="1:6" s="16" customFormat="1" ht="18.75">
      <c r="A30" s="17">
        <v>2</v>
      </c>
      <c r="B30" s="18" t="s">
        <v>35</v>
      </c>
      <c r="C30" s="57">
        <v>2087403</v>
      </c>
      <c r="D30" s="118">
        <f>D31+D32</f>
        <v>788269</v>
      </c>
      <c r="E30" s="81">
        <f>D30/C30*100%</f>
        <v>0.37763143964054857</v>
      </c>
      <c r="F30" s="81">
        <f>D30/801387</f>
        <v>0.9836308799618662</v>
      </c>
    </row>
    <row r="31" spans="1:6" s="16" customFormat="1" ht="18.75">
      <c r="A31" s="24"/>
      <c r="B31" s="116" t="s">
        <v>36</v>
      </c>
      <c r="C31" s="117">
        <v>1846380</v>
      </c>
      <c r="D31" s="69">
        <v>666835</v>
      </c>
      <c r="E31" s="82">
        <f>D31/C31*100%</f>
        <v>0.3611580498055655</v>
      </c>
      <c r="F31" s="82"/>
    </row>
    <row r="32" spans="1:6" s="16" customFormat="1" ht="18.75">
      <c r="A32" s="22"/>
      <c r="B32" s="20" t="s">
        <v>78</v>
      </c>
      <c r="C32" s="30">
        <v>241023</v>
      </c>
      <c r="D32" s="77">
        <v>121434</v>
      </c>
      <c r="E32" s="76">
        <f>D32/C32*100%</f>
        <v>0.5038274355559428</v>
      </c>
      <c r="F32" s="76"/>
    </row>
    <row r="33" spans="1:6" s="16" customFormat="1" ht="18.75">
      <c r="A33" s="17">
        <v>3</v>
      </c>
      <c r="B33" s="18" t="s">
        <v>8</v>
      </c>
      <c r="C33" s="57">
        <v>109129</v>
      </c>
      <c r="D33" s="85">
        <v>0</v>
      </c>
      <c r="E33" s="87"/>
      <c r="F33" s="87"/>
    </row>
    <row r="34" spans="1:6" s="16" customFormat="1" ht="18.75">
      <c r="A34" s="24"/>
      <c r="B34" s="119" t="s">
        <v>36</v>
      </c>
      <c r="C34" s="117">
        <v>99488</v>
      </c>
      <c r="D34" s="69">
        <v>0</v>
      </c>
      <c r="E34" s="82"/>
      <c r="F34" s="82"/>
    </row>
    <row r="35" spans="1:6" s="16" customFormat="1" ht="18.75">
      <c r="A35" s="22"/>
      <c r="B35" s="20" t="s">
        <v>78</v>
      </c>
      <c r="C35" s="30">
        <v>9641</v>
      </c>
      <c r="D35" s="77">
        <v>0</v>
      </c>
      <c r="E35" s="76"/>
      <c r="F35" s="76"/>
    </row>
    <row r="36" spans="1:6" s="16" customFormat="1" ht="21">
      <c r="A36" s="17">
        <v>4</v>
      </c>
      <c r="B36" s="18" t="s">
        <v>86</v>
      </c>
      <c r="C36" s="57">
        <v>120564</v>
      </c>
      <c r="D36" s="85">
        <v>0</v>
      </c>
      <c r="E36" s="86"/>
      <c r="F36" s="87"/>
    </row>
    <row r="37" spans="1:6" s="16" customFormat="1" ht="21">
      <c r="A37" s="17">
        <v>5</v>
      </c>
      <c r="B37" s="18" t="s">
        <v>125</v>
      </c>
      <c r="C37" s="57">
        <v>10000</v>
      </c>
      <c r="D37" s="85">
        <v>10000</v>
      </c>
      <c r="E37" s="86"/>
      <c r="F37" s="87"/>
    </row>
    <row r="38" spans="1:6" s="16" customFormat="1" ht="21">
      <c r="A38" s="17">
        <v>6</v>
      </c>
      <c r="B38" s="54" t="s">
        <v>98</v>
      </c>
      <c r="C38" s="57"/>
      <c r="D38" s="85">
        <v>297065</v>
      </c>
      <c r="E38" s="86"/>
      <c r="F38" s="87"/>
    </row>
    <row r="39" spans="1:6" s="16" customFormat="1" ht="21" hidden="1">
      <c r="A39" s="58"/>
      <c r="B39" s="18"/>
      <c r="C39" s="57"/>
      <c r="D39" s="118"/>
      <c r="E39" s="86"/>
      <c r="F39" s="87"/>
    </row>
    <row r="40" spans="1:6" s="16" customFormat="1" ht="21" hidden="1">
      <c r="A40" s="58"/>
      <c r="B40" s="59"/>
      <c r="C40" s="60"/>
      <c r="D40" s="92"/>
      <c r="E40" s="83"/>
      <c r="F40" s="84"/>
    </row>
    <row r="41" spans="1:6" s="16" customFormat="1" ht="18.75">
      <c r="A41" s="17" t="s">
        <v>10</v>
      </c>
      <c r="B41" s="18" t="s">
        <v>130</v>
      </c>
      <c r="C41" s="57">
        <v>0</v>
      </c>
      <c r="D41" s="57">
        <v>54105</v>
      </c>
      <c r="E41" s="23"/>
      <c r="F41" s="65"/>
    </row>
    <row r="42" spans="1:6" s="16" customFormat="1" ht="18.75">
      <c r="A42" s="17" t="s">
        <v>11</v>
      </c>
      <c r="B42" s="54" t="s">
        <v>129</v>
      </c>
      <c r="C42" s="31"/>
      <c r="D42" s="62">
        <v>7125</v>
      </c>
      <c r="E42" s="25"/>
      <c r="F42" s="66"/>
    </row>
    <row r="43" spans="1:6" ht="18.75">
      <c r="A43" s="17" t="s">
        <v>16</v>
      </c>
      <c r="B43" s="54" t="s">
        <v>104</v>
      </c>
      <c r="C43" s="31"/>
      <c r="D43" s="62"/>
      <c r="E43" s="25"/>
      <c r="F43" s="66"/>
    </row>
  </sheetData>
  <sheetProtection/>
  <mergeCells count="12">
    <mergeCell ref="E7:F7"/>
    <mergeCell ref="A9:A10"/>
    <mergeCell ref="B9:B10"/>
    <mergeCell ref="C9:C10"/>
    <mergeCell ref="D9:D10"/>
    <mergeCell ref="E9:F9"/>
    <mergeCell ref="A6:F6"/>
    <mergeCell ref="A1:B1"/>
    <mergeCell ref="C1:F1"/>
    <mergeCell ref="A2:B2"/>
    <mergeCell ref="C2:F2"/>
    <mergeCell ref="A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zoomScalePageLayoutView="0" workbookViewId="0" topLeftCell="A10">
      <pane xSplit="2" ySplit="1" topLeftCell="C11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F20" sqref="F20"/>
    </sheetView>
  </sheetViews>
  <sheetFormatPr defaultColWidth="9.00390625" defaultRowHeight="15.75"/>
  <cols>
    <col min="1" max="1" width="5.625" style="0" customWidth="1"/>
    <col min="2" max="2" width="45.625" style="0" customWidth="1"/>
    <col min="3" max="3" width="15.875" style="27" customWidth="1"/>
    <col min="4" max="4" width="15.875" style="27" hidden="1" customWidth="1"/>
    <col min="5" max="5" width="15.625" style="27" customWidth="1"/>
    <col min="6" max="6" width="16.125" style="27" customWidth="1"/>
    <col min="7" max="7" width="11.625" style="0" customWidth="1"/>
    <col min="8" max="8" width="11.25390625" style="63" customWidth="1"/>
    <col min="9" max="9" width="11.50390625" style="0" customWidth="1"/>
  </cols>
  <sheetData>
    <row r="1" spans="1:8" ht="15.75">
      <c r="A1" s="175" t="s">
        <v>81</v>
      </c>
      <c r="B1" s="175"/>
      <c r="C1" s="176" t="s">
        <v>28</v>
      </c>
      <c r="D1" s="176"/>
      <c r="E1" s="176"/>
      <c r="F1" s="176"/>
      <c r="G1" s="176"/>
      <c r="H1" s="176"/>
    </row>
    <row r="2" spans="1:8" ht="15.75">
      <c r="A2" s="175" t="s">
        <v>82</v>
      </c>
      <c r="B2" s="175"/>
      <c r="C2" s="176" t="s">
        <v>29</v>
      </c>
      <c r="D2" s="176"/>
      <c r="E2" s="176"/>
      <c r="F2" s="176"/>
      <c r="G2" s="176"/>
      <c r="H2" s="176"/>
    </row>
    <row r="5" spans="1:13" ht="20.25">
      <c r="A5" s="174" t="s">
        <v>133</v>
      </c>
      <c r="B5" s="174"/>
      <c r="C5" s="174"/>
      <c r="D5" s="174"/>
      <c r="E5" s="174"/>
      <c r="F5" s="174"/>
      <c r="G5" s="174"/>
      <c r="H5" s="174"/>
      <c r="I5" s="5"/>
      <c r="J5" s="5"/>
      <c r="K5" s="5"/>
      <c r="L5" s="5"/>
      <c r="M5" s="5"/>
    </row>
    <row r="6" spans="1:8" ht="15.75">
      <c r="A6" s="186"/>
      <c r="B6" s="186"/>
      <c r="C6" s="186"/>
      <c r="D6" s="186"/>
      <c r="E6" s="186"/>
      <c r="F6" s="186"/>
      <c r="G6" s="186"/>
      <c r="H6" s="186"/>
    </row>
    <row r="7" spans="5:8" ht="15.75">
      <c r="E7" s="177" t="s">
        <v>37</v>
      </c>
      <c r="F7" s="177"/>
      <c r="G7" s="177"/>
      <c r="H7" s="177"/>
    </row>
    <row r="8" ht="15.75">
      <c r="H8" s="64" t="s">
        <v>12</v>
      </c>
    </row>
    <row r="9" spans="1:8" ht="22.5" customHeight="1">
      <c r="A9" s="189" t="s">
        <v>0</v>
      </c>
      <c r="B9" s="189" t="s">
        <v>4</v>
      </c>
      <c r="C9" s="189" t="s">
        <v>116</v>
      </c>
      <c r="D9" s="125"/>
      <c r="E9" s="192" t="s">
        <v>134</v>
      </c>
      <c r="F9" s="192" t="s">
        <v>135</v>
      </c>
      <c r="G9" s="187" t="s">
        <v>3</v>
      </c>
      <c r="H9" s="188"/>
    </row>
    <row r="10" spans="1:8" ht="45.75" customHeight="1">
      <c r="A10" s="190"/>
      <c r="B10" s="191"/>
      <c r="C10" s="190"/>
      <c r="D10" s="126"/>
      <c r="E10" s="193"/>
      <c r="F10" s="193"/>
      <c r="G10" s="51" t="s">
        <v>76</v>
      </c>
      <c r="H10" s="154" t="s">
        <v>77</v>
      </c>
    </row>
    <row r="11" spans="1:8" ht="15.75">
      <c r="A11" s="8" t="s">
        <v>1</v>
      </c>
      <c r="B11" s="8" t="s">
        <v>2</v>
      </c>
      <c r="C11" s="37">
        <v>1</v>
      </c>
      <c r="D11" s="37"/>
      <c r="E11" s="36">
        <v>2</v>
      </c>
      <c r="F11" s="36">
        <v>3</v>
      </c>
      <c r="G11" s="8" t="s">
        <v>123</v>
      </c>
      <c r="H11" s="155">
        <v>5</v>
      </c>
    </row>
    <row r="12" spans="1:9" ht="15.75">
      <c r="A12" s="93"/>
      <c r="B12" s="35" t="s">
        <v>102</v>
      </c>
      <c r="C12" s="45">
        <f>C13+C46+C48</f>
        <v>4481585</v>
      </c>
      <c r="D12" s="45">
        <f>D13+D45+D46+D47+D48+D49</f>
        <v>2724681</v>
      </c>
      <c r="E12" s="45">
        <f>E13+E45+E46+E47+E48+E49</f>
        <v>3438699</v>
      </c>
      <c r="F12" s="45">
        <f>F13+F45+F46+F47+F48+F49</f>
        <v>2237797</v>
      </c>
      <c r="G12" s="96">
        <f aca="true" t="shared" si="0" ref="G12:G20">E12/C12*100%</f>
        <v>0.7672952761132501</v>
      </c>
      <c r="H12" s="156"/>
      <c r="I12" s="42"/>
    </row>
    <row r="13" spans="1:8" ht="15.75">
      <c r="A13" s="128" t="s">
        <v>1</v>
      </c>
      <c r="B13" s="129" t="s">
        <v>38</v>
      </c>
      <c r="C13" s="130">
        <f>C15+C37</f>
        <v>4395800</v>
      </c>
      <c r="D13" s="130">
        <f>D15+D37</f>
        <v>1749277</v>
      </c>
      <c r="E13" s="130">
        <f>E15+E37</f>
        <v>2823989</v>
      </c>
      <c r="F13" s="130">
        <f>F15+F37</f>
        <v>1623087</v>
      </c>
      <c r="G13" s="131">
        <f t="shared" si="0"/>
        <v>0.6424289094135311</v>
      </c>
      <c r="H13" s="157">
        <v>1.35</v>
      </c>
    </row>
    <row r="14" spans="1:8" ht="15.75">
      <c r="A14" s="105"/>
      <c r="B14" s="141" t="s">
        <v>117</v>
      </c>
      <c r="C14" s="142">
        <v>3773800</v>
      </c>
      <c r="D14" s="142">
        <v>1531694</v>
      </c>
      <c r="E14" s="142">
        <v>855890</v>
      </c>
      <c r="F14" s="142">
        <v>520552</v>
      </c>
      <c r="G14" s="49">
        <f t="shared" si="0"/>
        <v>0.22679792251841646</v>
      </c>
      <c r="H14" s="158">
        <v>1.17</v>
      </c>
    </row>
    <row r="15" spans="1:8" ht="15.75">
      <c r="A15" s="94" t="s">
        <v>6</v>
      </c>
      <c r="B15" s="2" t="s">
        <v>39</v>
      </c>
      <c r="C15" s="37">
        <f>C16+C21+C22+C23+C24+C26+C31+C33+C35</f>
        <v>3442750</v>
      </c>
      <c r="D15" s="37">
        <f>D16+D22+D23+D24+D26+D31+D32+D33+D35+D36</f>
        <v>1011863</v>
      </c>
      <c r="E15" s="37">
        <f>E16+E22+E23+E24+E26+E31+E32+E33+E35+E36</f>
        <v>1904746</v>
      </c>
      <c r="F15" s="37">
        <f>F16+F22+F23+F24+F26+F31+F32+F33+F35+F36</f>
        <v>1178474</v>
      </c>
      <c r="G15" s="95">
        <f t="shared" si="0"/>
        <v>0.5532629438675477</v>
      </c>
      <c r="H15" s="159"/>
    </row>
    <row r="16" spans="1:8" ht="15.75">
      <c r="A16" s="143">
        <v>1</v>
      </c>
      <c r="B16" s="7" t="s">
        <v>40</v>
      </c>
      <c r="C16" s="137">
        <f>SUM(C17:C20)</f>
        <v>1330000</v>
      </c>
      <c r="D16" s="101">
        <f>SUM(D17:D20)</f>
        <v>376017</v>
      </c>
      <c r="E16" s="101">
        <f>SUM(E17:E20)</f>
        <v>677277</v>
      </c>
      <c r="F16" s="101">
        <f>SUM(F17:F20)</f>
        <v>324878</v>
      </c>
      <c r="G16" s="153">
        <f t="shared" si="0"/>
        <v>0.5092308270676692</v>
      </c>
      <c r="H16" s="153">
        <v>1.25</v>
      </c>
    </row>
    <row r="17" spans="1:8" ht="15.75">
      <c r="A17" s="9"/>
      <c r="B17" s="34" t="s">
        <v>41</v>
      </c>
      <c r="C17" s="132">
        <v>1069200</v>
      </c>
      <c r="D17" s="132">
        <v>296961</v>
      </c>
      <c r="E17" s="132">
        <v>524564</v>
      </c>
      <c r="F17" s="132">
        <v>246545</v>
      </c>
      <c r="G17" s="47">
        <f t="shared" si="0"/>
        <v>0.4906135428357651</v>
      </c>
      <c r="H17" s="160">
        <v>1.22</v>
      </c>
    </row>
    <row r="18" spans="1:8" ht="15.75">
      <c r="A18" s="9"/>
      <c r="B18" s="34" t="s">
        <v>42</v>
      </c>
      <c r="C18" s="132">
        <v>240800</v>
      </c>
      <c r="D18" s="132">
        <v>71820</v>
      </c>
      <c r="E18" s="132">
        <v>138741</v>
      </c>
      <c r="F18" s="132">
        <v>65208</v>
      </c>
      <c r="G18" s="47">
        <f t="shared" si="0"/>
        <v>0.5761669435215947</v>
      </c>
      <c r="H18" s="160">
        <v>1.33</v>
      </c>
    </row>
    <row r="19" spans="1:8" ht="15.75">
      <c r="A19" s="9"/>
      <c r="B19" s="34" t="s">
        <v>43</v>
      </c>
      <c r="C19" s="132">
        <v>4100</v>
      </c>
      <c r="D19" s="132">
        <v>468</v>
      </c>
      <c r="E19" s="132">
        <v>1561</v>
      </c>
      <c r="F19" s="132">
        <v>714</v>
      </c>
      <c r="G19" s="47">
        <f t="shared" si="0"/>
        <v>0.3807317073170732</v>
      </c>
      <c r="H19" s="160">
        <v>1.06</v>
      </c>
    </row>
    <row r="20" spans="1:8" ht="15.75">
      <c r="A20" s="9"/>
      <c r="B20" s="34" t="s">
        <v>44</v>
      </c>
      <c r="C20" s="132">
        <v>15900</v>
      </c>
      <c r="D20" s="132">
        <v>6768</v>
      </c>
      <c r="E20" s="132">
        <v>12411</v>
      </c>
      <c r="F20" s="132">
        <f>E20</f>
        <v>12411</v>
      </c>
      <c r="G20" s="47">
        <f t="shared" si="0"/>
        <v>0.7805660377358491</v>
      </c>
      <c r="H20" s="160">
        <v>1.78</v>
      </c>
    </row>
    <row r="21" spans="1:8" ht="15.75">
      <c r="A21" s="10">
        <v>2</v>
      </c>
      <c r="B21" s="4" t="s">
        <v>87</v>
      </c>
      <c r="C21" s="132">
        <v>0</v>
      </c>
      <c r="D21" s="132">
        <v>0</v>
      </c>
      <c r="E21" s="132">
        <v>0</v>
      </c>
      <c r="F21" s="132"/>
      <c r="G21" s="47"/>
      <c r="H21" s="161"/>
    </row>
    <row r="22" spans="1:8" ht="15.75">
      <c r="A22" s="10">
        <v>3</v>
      </c>
      <c r="B22" s="3" t="s">
        <v>45</v>
      </c>
      <c r="C22" s="132">
        <v>565000</v>
      </c>
      <c r="D22" s="132">
        <v>155200</v>
      </c>
      <c r="E22" s="132">
        <v>276641</v>
      </c>
      <c r="F22" s="132">
        <v>114292</v>
      </c>
      <c r="G22" s="47">
        <f aca="true" t="shared" si="1" ref="G22:G27">E22/C22*100%</f>
        <v>0.4896300884955752</v>
      </c>
      <c r="H22" s="160">
        <v>0.99</v>
      </c>
    </row>
    <row r="23" spans="1:8" ht="15.75">
      <c r="A23" s="10">
        <v>4</v>
      </c>
      <c r="B23" s="3" t="s">
        <v>13</v>
      </c>
      <c r="C23" s="132">
        <v>683000</v>
      </c>
      <c r="D23" s="132">
        <v>169971</v>
      </c>
      <c r="E23" s="132">
        <v>352182</v>
      </c>
      <c r="F23" s="132">
        <f>E23</f>
        <v>352182</v>
      </c>
      <c r="G23" s="47">
        <f t="shared" si="1"/>
        <v>0.5156398243045388</v>
      </c>
      <c r="H23" s="160">
        <v>1.16</v>
      </c>
    </row>
    <row r="24" spans="1:8" ht="15.75">
      <c r="A24" s="10">
        <v>5</v>
      </c>
      <c r="B24" s="3" t="s">
        <v>46</v>
      </c>
      <c r="C24" s="133">
        <v>80000</v>
      </c>
      <c r="D24" s="132">
        <v>43657</v>
      </c>
      <c r="E24" s="132">
        <v>58521</v>
      </c>
      <c r="F24" s="132">
        <v>48086</v>
      </c>
      <c r="G24" s="47">
        <f t="shared" si="1"/>
        <v>0.7315125</v>
      </c>
      <c r="H24" s="160">
        <v>1.21</v>
      </c>
    </row>
    <row r="25" spans="1:8" ht="15.75">
      <c r="A25" s="10"/>
      <c r="B25" s="127" t="s">
        <v>118</v>
      </c>
      <c r="C25" s="134">
        <v>60000</v>
      </c>
      <c r="D25" s="134"/>
      <c r="E25" s="134">
        <v>48086</v>
      </c>
      <c r="F25" s="134">
        <f>E25</f>
        <v>48086</v>
      </c>
      <c r="G25" s="47">
        <f t="shared" si="1"/>
        <v>0.8014333333333333</v>
      </c>
      <c r="H25" s="162"/>
    </row>
    <row r="26" spans="1:8" ht="15.75">
      <c r="A26" s="10">
        <v>6</v>
      </c>
      <c r="B26" s="35" t="s">
        <v>47</v>
      </c>
      <c r="C26" s="135">
        <f>SUM(C27:C30)</f>
        <v>687750</v>
      </c>
      <c r="D26" s="135">
        <f>SUM(D27:D30)</f>
        <v>242243</v>
      </c>
      <c r="E26" s="135">
        <f>SUM(E27:E30)</f>
        <v>483350</v>
      </c>
      <c r="F26" s="135">
        <f>SUM(F27:F30)</f>
        <v>305275</v>
      </c>
      <c r="G26" s="48">
        <f t="shared" si="1"/>
        <v>0.7027989821882952</v>
      </c>
      <c r="H26" s="163"/>
    </row>
    <row r="27" spans="1:9" ht="15.75">
      <c r="A27" s="10"/>
      <c r="B27" s="34" t="s">
        <v>48</v>
      </c>
      <c r="C27" s="134">
        <v>45750</v>
      </c>
      <c r="D27" s="134">
        <v>14923</v>
      </c>
      <c r="E27" s="134">
        <v>33779</v>
      </c>
      <c r="F27" s="134">
        <v>30979</v>
      </c>
      <c r="G27" s="47">
        <f t="shared" si="1"/>
        <v>0.7383387978142076</v>
      </c>
      <c r="H27" s="162">
        <v>1.16</v>
      </c>
      <c r="I27" s="42"/>
    </row>
    <row r="28" spans="1:8" ht="15.75">
      <c r="A28" s="10"/>
      <c r="B28" s="34" t="s">
        <v>49</v>
      </c>
      <c r="C28" s="134">
        <v>0</v>
      </c>
      <c r="D28" s="134">
        <v>0</v>
      </c>
      <c r="E28" s="134">
        <v>0</v>
      </c>
      <c r="F28" s="134"/>
      <c r="G28" s="47"/>
      <c r="H28" s="164"/>
    </row>
    <row r="29" spans="1:8" ht="15.75">
      <c r="A29" s="10"/>
      <c r="B29" s="34" t="s">
        <v>50</v>
      </c>
      <c r="C29" s="134">
        <v>20000</v>
      </c>
      <c r="D29" s="134">
        <v>9737</v>
      </c>
      <c r="E29" s="134">
        <v>13166</v>
      </c>
      <c r="F29" s="134">
        <v>12451</v>
      </c>
      <c r="G29" s="47">
        <f>E29/C29*100%</f>
        <v>0.6583</v>
      </c>
      <c r="H29" s="162">
        <v>1.46</v>
      </c>
    </row>
    <row r="30" spans="1:8" ht="15.75">
      <c r="A30" s="10"/>
      <c r="B30" s="88" t="s">
        <v>51</v>
      </c>
      <c r="C30" s="134">
        <v>622000</v>
      </c>
      <c r="D30" s="134">
        <v>217583</v>
      </c>
      <c r="E30" s="134">
        <v>436405</v>
      </c>
      <c r="F30" s="134">
        <v>261845</v>
      </c>
      <c r="G30" s="47">
        <f>E30/C30*100%</f>
        <v>0.7016157556270096</v>
      </c>
      <c r="H30" s="162">
        <v>1.03</v>
      </c>
    </row>
    <row r="31" spans="1:8" ht="15.75">
      <c r="A31" s="10">
        <v>7</v>
      </c>
      <c r="B31" s="4" t="s">
        <v>52</v>
      </c>
      <c r="C31" s="134">
        <v>17000</v>
      </c>
      <c r="D31" s="134">
        <v>4604</v>
      </c>
      <c r="E31" s="134">
        <v>9608</v>
      </c>
      <c r="F31" s="134">
        <v>1713</v>
      </c>
      <c r="G31" s="47">
        <f>E31/C31*100%</f>
        <v>0.5651764705882353</v>
      </c>
      <c r="H31" s="162">
        <v>1.31</v>
      </c>
    </row>
    <row r="32" spans="1:8" ht="15.75">
      <c r="A32" s="10">
        <v>8</v>
      </c>
      <c r="B32" s="3" t="s">
        <v>53</v>
      </c>
      <c r="C32" s="132">
        <v>0</v>
      </c>
      <c r="D32" s="133">
        <v>0</v>
      </c>
      <c r="E32" s="133">
        <v>0</v>
      </c>
      <c r="F32" s="133"/>
      <c r="G32" s="47"/>
      <c r="H32" s="161"/>
    </row>
    <row r="33" spans="1:8" ht="15.75">
      <c r="A33" s="10">
        <v>9</v>
      </c>
      <c r="B33" s="3" t="s">
        <v>54</v>
      </c>
      <c r="C33" s="133">
        <v>80000</v>
      </c>
      <c r="D33" s="132">
        <v>20171</v>
      </c>
      <c r="E33" s="132">
        <v>47167</v>
      </c>
      <c r="F33" s="132">
        <f>F34</f>
        <v>32048</v>
      </c>
      <c r="G33" s="47">
        <f>E33/C33*100%</f>
        <v>0.5895875</v>
      </c>
      <c r="H33" s="160">
        <v>1.3</v>
      </c>
    </row>
    <row r="34" spans="1:8" ht="15.75">
      <c r="A34" s="10"/>
      <c r="B34" s="127" t="s">
        <v>118</v>
      </c>
      <c r="C34" s="132">
        <v>51000</v>
      </c>
      <c r="D34" s="132"/>
      <c r="E34" s="132">
        <v>32048</v>
      </c>
      <c r="F34" s="132">
        <f>E34</f>
        <v>32048</v>
      </c>
      <c r="G34" s="47">
        <f>E34/C34*100%</f>
        <v>0.6283921568627451</v>
      </c>
      <c r="H34" s="160"/>
    </row>
    <row r="35" spans="1:8" ht="15.75">
      <c r="A35" s="10">
        <v>10</v>
      </c>
      <c r="B35" s="3" t="s">
        <v>55</v>
      </c>
      <c r="C35" s="132">
        <v>0</v>
      </c>
      <c r="D35" s="133">
        <v>0</v>
      </c>
      <c r="E35" s="133">
        <v>0</v>
      </c>
      <c r="F35" s="133"/>
      <c r="G35" s="47"/>
      <c r="H35" s="160"/>
    </row>
    <row r="36" spans="1:8" ht="15.75">
      <c r="A36" s="99">
        <v>11</v>
      </c>
      <c r="B36" s="4" t="s">
        <v>90</v>
      </c>
      <c r="C36" s="134">
        <v>0</v>
      </c>
      <c r="D36" s="134">
        <v>0</v>
      </c>
      <c r="E36" s="134">
        <v>0</v>
      </c>
      <c r="F36" s="134"/>
      <c r="G36" s="49"/>
      <c r="H36" s="162"/>
    </row>
    <row r="37" spans="1:8" ht="20.25">
      <c r="A37" s="94" t="s">
        <v>10</v>
      </c>
      <c r="B37" s="2" t="s">
        <v>56</v>
      </c>
      <c r="C37" s="104">
        <f>C38</f>
        <v>953050</v>
      </c>
      <c r="D37" s="104">
        <f>D38</f>
        <v>737414</v>
      </c>
      <c r="E37" s="104">
        <f>E38</f>
        <v>919243</v>
      </c>
      <c r="F37" s="104">
        <f>F38</f>
        <v>444613</v>
      </c>
      <c r="G37" s="98">
        <f aca="true" t="shared" si="2" ref="G37:G43">E37/C37*100%</f>
        <v>0.9645275693825088</v>
      </c>
      <c r="H37" s="165">
        <v>2.25</v>
      </c>
    </row>
    <row r="38" spans="1:8" ht="15.75">
      <c r="A38" s="12">
        <v>1</v>
      </c>
      <c r="B38" s="7" t="s">
        <v>57</v>
      </c>
      <c r="C38" s="137">
        <f>C42+C43</f>
        <v>953050</v>
      </c>
      <c r="D38" s="137">
        <f>D42+D43</f>
        <v>737414</v>
      </c>
      <c r="E38" s="137">
        <f>E42+E43</f>
        <v>919243</v>
      </c>
      <c r="F38" s="137">
        <f>F42+F43</f>
        <v>444613</v>
      </c>
      <c r="G38" s="103">
        <f t="shared" si="2"/>
        <v>0.9645275693825088</v>
      </c>
      <c r="H38" s="166">
        <v>2.25</v>
      </c>
    </row>
    <row r="39" spans="1:8" ht="15.75" hidden="1">
      <c r="A39" s="10"/>
      <c r="B39" s="34" t="s">
        <v>41</v>
      </c>
      <c r="C39" s="38"/>
      <c r="D39" s="38"/>
      <c r="E39" s="38"/>
      <c r="F39" s="38"/>
      <c r="G39" s="47" t="e">
        <f t="shared" si="2"/>
        <v>#DIV/0!</v>
      </c>
      <c r="H39" s="167"/>
    </row>
    <row r="40" spans="1:8" ht="15.75" hidden="1">
      <c r="A40" s="10"/>
      <c r="B40" s="34" t="s">
        <v>42</v>
      </c>
      <c r="C40" s="38"/>
      <c r="D40" s="38"/>
      <c r="E40" s="38"/>
      <c r="F40" s="38"/>
      <c r="G40" s="47" t="e">
        <f t="shared" si="2"/>
        <v>#DIV/0!</v>
      </c>
      <c r="H40" s="167"/>
    </row>
    <row r="41" spans="1:8" ht="15.75" hidden="1">
      <c r="A41" s="10"/>
      <c r="B41" s="34" t="s">
        <v>43</v>
      </c>
      <c r="C41" s="38"/>
      <c r="D41" s="38"/>
      <c r="E41" s="38"/>
      <c r="F41" s="38"/>
      <c r="G41" s="47" t="e">
        <f t="shared" si="2"/>
        <v>#DIV/0!</v>
      </c>
      <c r="H41" s="167"/>
    </row>
    <row r="42" spans="1:8" ht="15.75">
      <c r="A42" s="10"/>
      <c r="B42" s="34" t="s">
        <v>44</v>
      </c>
      <c r="C42" s="38">
        <v>25000</v>
      </c>
      <c r="D42" s="38">
        <v>12306</v>
      </c>
      <c r="E42" s="38">
        <v>23715</v>
      </c>
      <c r="F42" s="38">
        <f>E42</f>
        <v>23715</v>
      </c>
      <c r="G42" s="47">
        <f t="shared" si="2"/>
        <v>0.9486</v>
      </c>
      <c r="H42" s="167"/>
    </row>
    <row r="43" spans="1:8" ht="15.75">
      <c r="A43" s="10"/>
      <c r="B43" s="34" t="s">
        <v>109</v>
      </c>
      <c r="C43" s="38">
        <v>928050</v>
      </c>
      <c r="D43" s="38">
        <v>725108</v>
      </c>
      <c r="E43" s="38">
        <v>895528</v>
      </c>
      <c r="F43" s="38">
        <v>420898</v>
      </c>
      <c r="G43" s="47">
        <f t="shared" si="2"/>
        <v>0.9649566294919455</v>
      </c>
      <c r="H43" s="167"/>
    </row>
    <row r="44" spans="1:8" ht="15.75">
      <c r="A44" s="10"/>
      <c r="B44" s="34" t="s">
        <v>58</v>
      </c>
      <c r="C44" s="38"/>
      <c r="D44" s="38"/>
      <c r="E44" s="38"/>
      <c r="F44" s="38"/>
      <c r="G44" s="47"/>
      <c r="H44" s="167"/>
    </row>
    <row r="45" spans="1:8" ht="15.75">
      <c r="A45" s="8" t="s">
        <v>2</v>
      </c>
      <c r="B45" s="2" t="s">
        <v>59</v>
      </c>
      <c r="C45" s="37"/>
      <c r="D45" s="46">
        <v>0</v>
      </c>
      <c r="E45" s="46">
        <v>0</v>
      </c>
      <c r="F45" s="46"/>
      <c r="G45" s="1"/>
      <c r="H45" s="168"/>
    </row>
    <row r="46" spans="1:8" ht="15.75">
      <c r="A46" s="8" t="s">
        <v>14</v>
      </c>
      <c r="B46" s="2" t="s">
        <v>60</v>
      </c>
      <c r="C46" s="37">
        <v>85785</v>
      </c>
      <c r="D46" s="37">
        <v>85785</v>
      </c>
      <c r="E46" s="37"/>
      <c r="F46" s="37"/>
      <c r="G46" s="50">
        <f>E46/C46*100%</f>
        <v>0</v>
      </c>
      <c r="H46" s="169">
        <v>1</v>
      </c>
    </row>
    <row r="47" spans="1:8" ht="15.75">
      <c r="A47" s="8" t="s">
        <v>61</v>
      </c>
      <c r="B47" s="2" t="s">
        <v>119</v>
      </c>
      <c r="C47" s="37"/>
      <c r="D47" s="37">
        <v>874014</v>
      </c>
      <c r="E47" s="37">
        <f>1404973-D47</f>
        <v>530959</v>
      </c>
      <c r="F47" s="37">
        <v>530959</v>
      </c>
      <c r="G47" s="1"/>
      <c r="H47" s="168"/>
    </row>
    <row r="48" spans="1:8" ht="15.75">
      <c r="A48" s="13" t="s">
        <v>62</v>
      </c>
      <c r="B48" s="14" t="s">
        <v>120</v>
      </c>
      <c r="C48" s="39">
        <v>0</v>
      </c>
      <c r="D48" s="39">
        <v>13334</v>
      </c>
      <c r="E48" s="39">
        <f>85785-13334</f>
        <v>72451</v>
      </c>
      <c r="F48" s="39">
        <v>72451</v>
      </c>
      <c r="G48" s="11"/>
      <c r="H48" s="169"/>
    </row>
    <row r="49" spans="1:8" ht="15.75">
      <c r="A49" s="13" t="s">
        <v>62</v>
      </c>
      <c r="B49" s="14" t="s">
        <v>121</v>
      </c>
      <c r="C49" s="39">
        <v>0</v>
      </c>
      <c r="D49" s="39">
        <v>2271</v>
      </c>
      <c r="E49" s="39">
        <f>13571-2271</f>
        <v>11300</v>
      </c>
      <c r="F49" s="39">
        <v>11300</v>
      </c>
      <c r="G49" s="11"/>
      <c r="H49" s="169"/>
    </row>
  </sheetData>
  <sheetProtection/>
  <mergeCells count="13">
    <mergeCell ref="A6:H6"/>
    <mergeCell ref="G9:H9"/>
    <mergeCell ref="A9:A10"/>
    <mergeCell ref="B9:B10"/>
    <mergeCell ref="C9:C10"/>
    <mergeCell ref="E9:E10"/>
    <mergeCell ref="E7:H7"/>
    <mergeCell ref="F9:F10"/>
    <mergeCell ref="A1:B1"/>
    <mergeCell ref="C1:H1"/>
    <mergeCell ref="A2:B2"/>
    <mergeCell ref="C2:H2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tabSelected="1" zoomScalePageLayoutView="0" workbookViewId="0" topLeftCell="A1">
      <selection activeCell="F20" sqref="F20"/>
    </sheetView>
  </sheetViews>
  <sheetFormatPr defaultColWidth="9.00390625" defaultRowHeight="15.75"/>
  <cols>
    <col min="1" max="1" width="7.25390625" style="0" customWidth="1"/>
    <col min="2" max="2" width="40.75390625" style="0" customWidth="1"/>
    <col min="3" max="3" width="12.00390625" style="27" customWidth="1"/>
    <col min="4" max="4" width="12.75390625" style="27" customWidth="1"/>
    <col min="5" max="5" width="11.25390625" style="27" customWidth="1"/>
    <col min="6" max="6" width="12.125" style="0" customWidth="1"/>
    <col min="7" max="7" width="11.50390625" style="0" customWidth="1"/>
    <col min="8" max="8" width="11.125" style="0" customWidth="1"/>
  </cols>
  <sheetData>
    <row r="1" spans="1:7" ht="15.75">
      <c r="A1" s="175" t="s">
        <v>81</v>
      </c>
      <c r="B1" s="175"/>
      <c r="C1" s="176" t="s">
        <v>28</v>
      </c>
      <c r="D1" s="176"/>
      <c r="E1" s="176"/>
      <c r="F1" s="176"/>
      <c r="G1" s="176"/>
    </row>
    <row r="2" spans="1:7" ht="15.75">
      <c r="A2" s="175" t="s">
        <v>82</v>
      </c>
      <c r="B2" s="175"/>
      <c r="C2" s="176" t="s">
        <v>29</v>
      </c>
      <c r="D2" s="176"/>
      <c r="E2" s="176"/>
      <c r="F2" s="176"/>
      <c r="G2" s="176"/>
    </row>
    <row r="4" spans="1:12" ht="20.25">
      <c r="A4" s="174" t="s">
        <v>64</v>
      </c>
      <c r="B4" s="174"/>
      <c r="C4" s="174"/>
      <c r="D4" s="174"/>
      <c r="E4" s="174"/>
      <c r="F4" s="174"/>
      <c r="G4" s="52"/>
      <c r="H4" s="5"/>
      <c r="I4" s="5"/>
      <c r="J4" s="5"/>
      <c r="K4" s="5"/>
      <c r="L4" s="5"/>
    </row>
    <row r="5" spans="1:6" ht="21" customHeight="1">
      <c r="A5" s="174" t="s">
        <v>131</v>
      </c>
      <c r="B5" s="174"/>
      <c r="C5" s="174"/>
      <c r="D5" s="174"/>
      <c r="E5" s="174"/>
      <c r="F5" s="174"/>
    </row>
    <row r="6" spans="5:6" ht="15.75">
      <c r="E6" s="196" t="s">
        <v>63</v>
      </c>
      <c r="F6" s="196"/>
    </row>
    <row r="7" ht="15.75">
      <c r="F7" t="s">
        <v>65</v>
      </c>
    </row>
    <row r="8" spans="1:6" ht="29.25" customHeight="1">
      <c r="A8" s="189" t="s">
        <v>0</v>
      </c>
      <c r="B8" s="189" t="s">
        <v>4</v>
      </c>
      <c r="C8" s="192" t="s">
        <v>122</v>
      </c>
      <c r="D8" s="192" t="s">
        <v>136</v>
      </c>
      <c r="E8" s="194" t="s">
        <v>74</v>
      </c>
      <c r="F8" s="195"/>
    </row>
    <row r="9" spans="1:6" ht="48.75" customHeight="1">
      <c r="A9" s="190"/>
      <c r="B9" s="191"/>
      <c r="C9" s="193"/>
      <c r="D9" s="193" t="s">
        <v>15</v>
      </c>
      <c r="E9" s="43" t="s">
        <v>75</v>
      </c>
      <c r="F9" s="170" t="s">
        <v>27</v>
      </c>
    </row>
    <row r="10" spans="1:6" ht="15.75">
      <c r="A10" s="8" t="s">
        <v>1</v>
      </c>
      <c r="B10" s="8" t="s">
        <v>2</v>
      </c>
      <c r="C10" s="36">
        <v>1</v>
      </c>
      <c r="D10" s="37">
        <v>2</v>
      </c>
      <c r="E10" s="36" t="s">
        <v>5</v>
      </c>
      <c r="F10" s="8">
        <v>4</v>
      </c>
    </row>
    <row r="11" spans="1:6" ht="20.25">
      <c r="A11" s="94"/>
      <c r="B11" s="8" t="s">
        <v>66</v>
      </c>
      <c r="C11" s="97">
        <f>C12</f>
        <v>2957915</v>
      </c>
      <c r="D11" s="97">
        <f>D12+D45+D46</f>
        <v>1454400</v>
      </c>
      <c r="E11" s="98">
        <f aca="true" t="shared" si="0" ref="E11:E17">D11/C11*100%</f>
        <v>0.49169769922394657</v>
      </c>
      <c r="F11" s="98">
        <f>D11/1626473</f>
        <v>0.8942048223364298</v>
      </c>
    </row>
    <row r="12" spans="1:6" ht="15.75">
      <c r="A12" s="105" t="s">
        <v>1</v>
      </c>
      <c r="B12" s="106" t="s">
        <v>34</v>
      </c>
      <c r="C12" s="107">
        <f>C13+C20+C38+C40+C37</f>
        <v>2957915</v>
      </c>
      <c r="D12" s="107">
        <f>D13+D20+D37+D38+D40+D41+D42+D43</f>
        <v>1393170</v>
      </c>
      <c r="E12" s="108">
        <f t="shared" si="0"/>
        <v>0.47099730722485267</v>
      </c>
      <c r="F12" s="108">
        <f>D12/995813</f>
        <v>1.399027729101749</v>
      </c>
    </row>
    <row r="13" spans="1:6" ht="15.75">
      <c r="A13" s="94" t="s">
        <v>6</v>
      </c>
      <c r="B13" s="2" t="s">
        <v>91</v>
      </c>
      <c r="C13" s="37">
        <f>C14+C18</f>
        <v>630819</v>
      </c>
      <c r="D13" s="37">
        <f>D14+D19</f>
        <v>297836</v>
      </c>
      <c r="E13" s="50">
        <f t="shared" si="0"/>
        <v>0.4721417712529268</v>
      </c>
      <c r="F13" s="50">
        <f>D13/134172</f>
        <v>2.219807411382405</v>
      </c>
    </row>
    <row r="14" spans="1:6" ht="15.75">
      <c r="A14" s="94">
        <v>1</v>
      </c>
      <c r="B14" s="2" t="s">
        <v>110</v>
      </c>
      <c r="C14" s="37">
        <f>SUM(C15:C17)</f>
        <v>630819</v>
      </c>
      <c r="D14" s="37">
        <f>SUM(D15:D17)</f>
        <v>288492</v>
      </c>
      <c r="E14" s="50">
        <f t="shared" si="0"/>
        <v>0.45732928145791424</v>
      </c>
      <c r="F14" s="50">
        <f>D14/133403</f>
        <v>2.162560062367413</v>
      </c>
    </row>
    <row r="15" spans="1:6" ht="15.75">
      <c r="A15" s="109"/>
      <c r="B15" s="110" t="s">
        <v>92</v>
      </c>
      <c r="C15" s="111">
        <v>171834</v>
      </c>
      <c r="D15" s="111">
        <v>2310</v>
      </c>
      <c r="E15" s="103">
        <f t="shared" si="0"/>
        <v>0.013443206815880442</v>
      </c>
      <c r="F15" s="112"/>
    </row>
    <row r="16" spans="1:6" ht="15.75">
      <c r="A16" s="10"/>
      <c r="B16" s="34" t="s">
        <v>93</v>
      </c>
      <c r="C16" s="38">
        <v>373200</v>
      </c>
      <c r="D16" s="38">
        <v>256955</v>
      </c>
      <c r="E16" s="47">
        <f t="shared" si="0"/>
        <v>0.6885182207931404</v>
      </c>
      <c r="F16" s="47"/>
    </row>
    <row r="17" spans="1:6" ht="15.75">
      <c r="A17" s="10"/>
      <c r="B17" s="34" t="s">
        <v>94</v>
      </c>
      <c r="C17" s="38">
        <v>85785</v>
      </c>
      <c r="D17" s="38">
        <v>29227</v>
      </c>
      <c r="E17" s="47">
        <f t="shared" si="0"/>
        <v>0.34070058868100483</v>
      </c>
      <c r="F17" s="47"/>
    </row>
    <row r="18" spans="1:6" ht="15.75">
      <c r="A18" s="99"/>
      <c r="B18" s="41" t="s">
        <v>95</v>
      </c>
      <c r="C18" s="44">
        <v>0</v>
      </c>
      <c r="D18" s="45">
        <v>0</v>
      </c>
      <c r="E18" s="49"/>
      <c r="F18" s="49"/>
    </row>
    <row r="19" spans="1:6" ht="15.75">
      <c r="A19" s="94">
        <v>2</v>
      </c>
      <c r="B19" s="115" t="s">
        <v>111</v>
      </c>
      <c r="C19" s="46"/>
      <c r="D19" s="37">
        <v>9344</v>
      </c>
      <c r="E19" s="50"/>
      <c r="F19" s="50">
        <f>D19/768</f>
        <v>12.166666666666666</v>
      </c>
    </row>
    <row r="20" spans="1:8" ht="20.25">
      <c r="A20" s="94" t="s">
        <v>10</v>
      </c>
      <c r="B20" s="2" t="s">
        <v>70</v>
      </c>
      <c r="C20" s="104">
        <f>C21+C22+C23+C24+C25+C26+C27+C28+C29+C33+C34+C35+C36</f>
        <v>2087403</v>
      </c>
      <c r="D20" s="104">
        <f>D21+D23+D24+D25+D26+D27+D28+D29+D33+D34+D35+D36</f>
        <v>788269</v>
      </c>
      <c r="E20" s="98">
        <f>D20/C20*100%</f>
        <v>0.37763143964054857</v>
      </c>
      <c r="F20" s="98">
        <f>D20/801387</f>
        <v>0.9836308799618662</v>
      </c>
      <c r="G20" s="42"/>
      <c r="H20" s="42"/>
    </row>
    <row r="21" spans="1:6" ht="15.75">
      <c r="A21" s="100">
        <v>1</v>
      </c>
      <c r="B21" s="7" t="s">
        <v>17</v>
      </c>
      <c r="C21" s="101">
        <v>903292</v>
      </c>
      <c r="D21" s="102">
        <v>401934</v>
      </c>
      <c r="E21" s="103">
        <f>D21/C21*100%</f>
        <v>0.44496574751021817</v>
      </c>
      <c r="F21" s="103">
        <f>D21/382951</f>
        <v>1.0495703105619256</v>
      </c>
    </row>
    <row r="22" spans="1:6" ht="15.75">
      <c r="A22" s="10">
        <v>2</v>
      </c>
      <c r="B22" s="6" t="s">
        <v>18</v>
      </c>
      <c r="C22" s="89">
        <v>0</v>
      </c>
      <c r="D22" s="90">
        <v>0</v>
      </c>
      <c r="E22" s="47">
        <v>0</v>
      </c>
      <c r="F22" s="47"/>
    </row>
    <row r="23" spans="1:8" ht="15.75">
      <c r="A23" s="10">
        <v>3</v>
      </c>
      <c r="B23" s="6" t="s">
        <v>19</v>
      </c>
      <c r="C23" s="89">
        <v>62930</v>
      </c>
      <c r="D23" s="90">
        <v>2655</v>
      </c>
      <c r="E23" s="47">
        <f aca="true" t="shared" si="1" ref="E23:E36">D23/C23*100%</f>
        <v>0.04218973462577467</v>
      </c>
      <c r="F23" s="47">
        <f>D23/7085</f>
        <v>0.37473535638673255</v>
      </c>
      <c r="G23" s="42"/>
      <c r="H23" s="42"/>
    </row>
    <row r="24" spans="1:6" ht="15.75">
      <c r="A24" s="15">
        <v>4</v>
      </c>
      <c r="B24" s="6" t="s">
        <v>96</v>
      </c>
      <c r="C24" s="89">
        <f>21255+1120</f>
        <v>22375</v>
      </c>
      <c r="D24" s="90">
        <v>12526</v>
      </c>
      <c r="E24" s="47">
        <f t="shared" si="1"/>
        <v>0.5598212290502793</v>
      </c>
      <c r="F24" s="47">
        <f>D24/15128</f>
        <v>0.8280010576414596</v>
      </c>
    </row>
    <row r="25" spans="1:6" ht="15.75">
      <c r="A25" s="15">
        <v>5</v>
      </c>
      <c r="B25" s="6" t="s">
        <v>97</v>
      </c>
      <c r="C25" s="89">
        <f>2502+1751</f>
        <v>4253</v>
      </c>
      <c r="D25" s="90">
        <v>357</v>
      </c>
      <c r="E25" s="47">
        <f t="shared" si="1"/>
        <v>0.08394074770750058</v>
      </c>
      <c r="F25" s="47">
        <f>D25/729</f>
        <v>0.4897119341563786</v>
      </c>
    </row>
    <row r="26" spans="1:7" ht="15.75">
      <c r="A26" s="15">
        <v>6</v>
      </c>
      <c r="B26" s="6" t="s">
        <v>20</v>
      </c>
      <c r="C26" s="89">
        <f>6284+919</f>
        <v>7203</v>
      </c>
      <c r="D26" s="90">
        <v>841</v>
      </c>
      <c r="E26" s="47">
        <f t="shared" si="1"/>
        <v>0.1167569068443704</v>
      </c>
      <c r="F26" s="47">
        <f>D26/1570</f>
        <v>0.5356687898089172</v>
      </c>
      <c r="G26" s="42"/>
    </row>
    <row r="27" spans="1:6" ht="15.75">
      <c r="A27" s="15">
        <v>7</v>
      </c>
      <c r="B27" s="6" t="s">
        <v>21</v>
      </c>
      <c r="C27" s="89">
        <v>343932</v>
      </c>
      <c r="D27" s="90">
        <v>65430</v>
      </c>
      <c r="E27" s="47">
        <f t="shared" si="1"/>
        <v>0.19024109416977775</v>
      </c>
      <c r="F27" s="47">
        <f>D27/37552</f>
        <v>1.7423838943331913</v>
      </c>
    </row>
    <row r="28" spans="1:6" ht="15.75">
      <c r="A28" s="15">
        <v>8</v>
      </c>
      <c r="B28" s="6" t="s">
        <v>22</v>
      </c>
      <c r="C28" s="89">
        <f>250152+2965</f>
        <v>253117</v>
      </c>
      <c r="D28" s="90">
        <v>64893</v>
      </c>
      <c r="E28" s="47">
        <f t="shared" si="1"/>
        <v>0.2563755101395797</v>
      </c>
      <c r="F28" s="47">
        <f>D28/61859</f>
        <v>1.0490470263017508</v>
      </c>
    </row>
    <row r="29" spans="1:6" ht="15.75">
      <c r="A29" s="15">
        <v>9</v>
      </c>
      <c r="B29" s="35" t="s">
        <v>71</v>
      </c>
      <c r="C29" s="89">
        <f>83170+154246</f>
        <v>237416</v>
      </c>
      <c r="D29" s="90">
        <v>127276</v>
      </c>
      <c r="E29" s="47">
        <f t="shared" si="1"/>
        <v>0.5360885534252114</v>
      </c>
      <c r="F29" s="172">
        <f>D29/129263</f>
        <v>0.9846282385524087</v>
      </c>
    </row>
    <row r="30" spans="1:6" ht="15.75" hidden="1">
      <c r="A30" s="15">
        <v>10</v>
      </c>
      <c r="B30" s="41" t="s">
        <v>72</v>
      </c>
      <c r="C30" s="90"/>
      <c r="D30" s="90"/>
      <c r="E30" s="47" t="e">
        <f t="shared" si="1"/>
        <v>#DIV/0!</v>
      </c>
      <c r="F30" s="172"/>
    </row>
    <row r="31" spans="1:6" ht="15.75" hidden="1">
      <c r="A31" s="15">
        <v>11</v>
      </c>
      <c r="B31" s="41" t="s">
        <v>73</v>
      </c>
      <c r="C31" s="90"/>
      <c r="D31" s="90"/>
      <c r="E31" s="47" t="e">
        <f t="shared" si="1"/>
        <v>#DIV/0!</v>
      </c>
      <c r="F31" s="172"/>
    </row>
    <row r="32" spans="1:6" ht="15.75" hidden="1">
      <c r="A32" s="15">
        <v>12</v>
      </c>
      <c r="B32" s="41" t="s">
        <v>105</v>
      </c>
      <c r="C32" s="90"/>
      <c r="D32" s="90"/>
      <c r="E32" s="47" t="e">
        <f t="shared" si="1"/>
        <v>#DIV/0!</v>
      </c>
      <c r="F32" s="172"/>
    </row>
    <row r="33" spans="1:6" ht="15.75">
      <c r="A33" s="15">
        <v>10</v>
      </c>
      <c r="B33" s="35" t="s">
        <v>23</v>
      </c>
      <c r="C33" s="89">
        <f>141633+1378</f>
        <v>143011</v>
      </c>
      <c r="D33" s="90">
        <v>70580</v>
      </c>
      <c r="E33" s="47">
        <f t="shared" si="1"/>
        <v>0.4935284698379845</v>
      </c>
      <c r="F33" s="172">
        <f>D33/70205</f>
        <v>1.00534149989317</v>
      </c>
    </row>
    <row r="34" spans="1:6" ht="15.75">
      <c r="A34" s="15">
        <v>11</v>
      </c>
      <c r="B34" s="35" t="s">
        <v>67</v>
      </c>
      <c r="C34" s="89">
        <f>14615+33082</f>
        <v>47697</v>
      </c>
      <c r="D34" s="90">
        <v>22736</v>
      </c>
      <c r="E34" s="47">
        <f t="shared" si="1"/>
        <v>0.47667568190871545</v>
      </c>
      <c r="F34" s="172">
        <f>D34/21885</f>
        <v>1.0388850811057802</v>
      </c>
    </row>
    <row r="35" spans="1:6" ht="15.75">
      <c r="A35" s="15">
        <v>12</v>
      </c>
      <c r="B35" s="35" t="s">
        <v>68</v>
      </c>
      <c r="C35" s="89">
        <f>6765+24042</f>
        <v>30807</v>
      </c>
      <c r="D35" s="90">
        <v>11167</v>
      </c>
      <c r="E35" s="47">
        <f t="shared" si="1"/>
        <v>0.36248255266660173</v>
      </c>
      <c r="F35" s="172">
        <f>D35/10183</f>
        <v>1.0966316409702446</v>
      </c>
    </row>
    <row r="36" spans="1:6" ht="15.75">
      <c r="A36" s="136">
        <v>13</v>
      </c>
      <c r="B36" s="35" t="s">
        <v>79</v>
      </c>
      <c r="C36" s="91">
        <f>9850+21520</f>
        <v>31370</v>
      </c>
      <c r="D36" s="171">
        <v>7874</v>
      </c>
      <c r="E36" s="49">
        <f t="shared" si="1"/>
        <v>0.25100414408670707</v>
      </c>
      <c r="F36" s="173">
        <f>D36/62973</f>
        <v>0.12503771457608817</v>
      </c>
    </row>
    <row r="37" spans="1:6" ht="15.75">
      <c r="A37" s="94" t="s">
        <v>11</v>
      </c>
      <c r="B37" s="2" t="s">
        <v>125</v>
      </c>
      <c r="C37" s="140">
        <v>10000</v>
      </c>
      <c r="D37" s="140">
        <v>10000</v>
      </c>
      <c r="E37" s="50"/>
      <c r="F37" s="50"/>
    </row>
    <row r="38" spans="1:6" ht="15.75">
      <c r="A38" s="94" t="s">
        <v>16</v>
      </c>
      <c r="B38" s="2" t="s">
        <v>8</v>
      </c>
      <c r="C38" s="37">
        <v>109129</v>
      </c>
      <c r="D38" s="46">
        <v>0</v>
      </c>
      <c r="E38" s="50"/>
      <c r="F38" s="67"/>
    </row>
    <row r="39" spans="1:6" ht="15.75" hidden="1">
      <c r="A39" s="105"/>
      <c r="B39" s="144" t="s">
        <v>69</v>
      </c>
      <c r="C39" s="107"/>
      <c r="D39" s="145"/>
      <c r="E39" s="138" t="e">
        <f>D39/C39*100%</f>
        <v>#DIV/0!</v>
      </c>
      <c r="F39" s="146"/>
    </row>
    <row r="40" spans="1:6" ht="15.75">
      <c r="A40" s="94" t="s">
        <v>124</v>
      </c>
      <c r="B40" s="2" t="s">
        <v>9</v>
      </c>
      <c r="C40" s="37">
        <v>120564</v>
      </c>
      <c r="D40" s="46">
        <v>0</v>
      </c>
      <c r="E40" s="50"/>
      <c r="F40" s="1"/>
    </row>
    <row r="41" spans="1:6" ht="15.75" hidden="1">
      <c r="A41" s="12"/>
      <c r="B41" s="7"/>
      <c r="C41" s="137"/>
      <c r="D41" s="137"/>
      <c r="E41" s="103"/>
      <c r="F41" s="147"/>
    </row>
    <row r="42" spans="1:6" ht="15.75" hidden="1">
      <c r="A42" s="93"/>
      <c r="B42" s="35"/>
      <c r="C42" s="45"/>
      <c r="D42" s="45">
        <v>0</v>
      </c>
      <c r="E42" s="49"/>
      <c r="F42" s="4"/>
    </row>
    <row r="43" spans="1:6" ht="15.75">
      <c r="A43" s="105" t="s">
        <v>107</v>
      </c>
      <c r="B43" s="14" t="s">
        <v>98</v>
      </c>
      <c r="C43" s="107"/>
      <c r="D43" s="107">
        <v>297065</v>
      </c>
      <c r="E43" s="138"/>
      <c r="F43" s="139"/>
    </row>
    <row r="44" spans="1:6" ht="15.75" hidden="1">
      <c r="A44" s="105"/>
      <c r="B44" s="14"/>
      <c r="C44" s="107"/>
      <c r="D44" s="107"/>
      <c r="E44" s="138"/>
      <c r="F44" s="139"/>
    </row>
    <row r="45" spans="1:6" ht="15.75">
      <c r="A45" s="94" t="s">
        <v>2</v>
      </c>
      <c r="B45" s="2" t="s">
        <v>126</v>
      </c>
      <c r="C45" s="46">
        <v>0</v>
      </c>
      <c r="D45" s="37">
        <v>54105</v>
      </c>
      <c r="E45" s="50"/>
      <c r="F45" s="50"/>
    </row>
    <row r="46" spans="1:6" ht="15.75">
      <c r="A46" s="113" t="s">
        <v>14</v>
      </c>
      <c r="B46" s="14" t="s">
        <v>106</v>
      </c>
      <c r="C46" s="40"/>
      <c r="D46" s="39">
        <v>7125</v>
      </c>
      <c r="E46" s="114"/>
      <c r="F46" s="114"/>
    </row>
    <row r="47" spans="1:6" ht="15.75">
      <c r="A47" s="13" t="s">
        <v>61</v>
      </c>
      <c r="B47" s="14" t="s">
        <v>112</v>
      </c>
      <c r="C47" s="39">
        <v>0</v>
      </c>
      <c r="D47" s="39"/>
      <c r="E47" s="40"/>
      <c r="F47" s="11"/>
    </row>
  </sheetData>
  <sheetProtection/>
  <mergeCells count="12">
    <mergeCell ref="D8:D9"/>
    <mergeCell ref="A5:F5"/>
    <mergeCell ref="A8:A9"/>
    <mergeCell ref="B8:B9"/>
    <mergeCell ref="C8:C9"/>
    <mergeCell ref="E8:F8"/>
    <mergeCell ref="E6:F6"/>
    <mergeCell ref="A1:B1"/>
    <mergeCell ref="C1:G1"/>
    <mergeCell ref="A2:B2"/>
    <mergeCell ref="C2:G2"/>
    <mergeCell ref="A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VU BH</dc:creator>
  <cp:keywords/>
  <dc:description/>
  <cp:lastModifiedBy>Tuyen Hua Quang</cp:lastModifiedBy>
  <cp:lastPrinted>2021-07-08T07:48:24Z</cp:lastPrinted>
  <dcterms:created xsi:type="dcterms:W3CDTF">2017-07-22T05:53:59Z</dcterms:created>
  <dcterms:modified xsi:type="dcterms:W3CDTF">2021-07-10T11:08:11Z</dcterms:modified>
  <cp:category/>
  <cp:version/>
  <cp:contentType/>
  <cp:contentStatus/>
</cp:coreProperties>
</file>